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a5bf901523f181b/Desktop/Synergy/Downloadable Files/"/>
    </mc:Choice>
  </mc:AlternateContent>
  <xr:revisionPtr revIDLastSave="1" documentId="8_{F61618C8-0DB0-4067-BAFE-AAA495C3169A}" xr6:coauthVersionLast="47" xr6:coauthVersionMax="47" xr10:uidLastSave="{9A99631D-6A13-49B7-9543-454153FE3584}"/>
  <bookViews>
    <workbookView xWindow="-285" yWindow="465" windowWidth="11730" windowHeight="15210" tabRatio="500" xr2:uid="{00000000-000D-0000-FFFF-FFFF00000000}"/>
  </bookViews>
  <sheets>
    <sheet name="Instructions" sheetId="1" r:id="rId1"/>
    <sheet name="% Effectiveness Analysis" sheetId="2" r:id="rId2"/>
    <sheet name="FCL Summary" sheetId="3" r:id="rId3"/>
    <sheet name="Claim Volume Analysis" sheetId="4" r:id="rId4"/>
    <sheet name="FTE Requirements" sheetId="5" r:id="rId5"/>
    <sheet name="Revenue Opportunity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6" l="1"/>
  <c r="D12" i="6"/>
  <c r="D11" i="6"/>
  <c r="D10" i="6"/>
  <c r="D9" i="6"/>
  <c r="D8" i="6"/>
  <c r="D7" i="6"/>
  <c r="D6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B13" i="5"/>
  <c r="B12" i="5"/>
  <c r="B11" i="5"/>
  <c r="B10" i="5"/>
  <c r="B9" i="5"/>
  <c r="B8" i="5"/>
  <c r="B7" i="5"/>
  <c r="B6" i="5"/>
  <c r="E10" i="4"/>
  <c r="E9" i="5" s="1"/>
  <c r="B14" i="4"/>
  <c r="E14" i="4" s="1"/>
  <c r="B13" i="4"/>
  <c r="H13" i="4" s="1"/>
  <c r="H12" i="5" s="1"/>
  <c r="B12" i="4"/>
  <c r="H12" i="4" s="1"/>
  <c r="H11" i="5" s="1"/>
  <c r="B11" i="4"/>
  <c r="E11" i="4" s="1"/>
  <c r="F11" i="4" s="1"/>
  <c r="B10" i="4"/>
  <c r="B9" i="4"/>
  <c r="E9" i="4" s="1"/>
  <c r="B8" i="4"/>
  <c r="E8" i="4" s="1"/>
  <c r="B7" i="4"/>
  <c r="E7" i="4" s="1"/>
  <c r="A13" i="6"/>
  <c r="A12" i="6"/>
  <c r="A11" i="6"/>
  <c r="A10" i="6"/>
  <c r="A9" i="6"/>
  <c r="A8" i="6"/>
  <c r="A7" i="6"/>
  <c r="A6" i="6"/>
  <c r="A13" i="5"/>
  <c r="A12" i="5"/>
  <c r="A11" i="5"/>
  <c r="A10" i="5"/>
  <c r="A9" i="5"/>
  <c r="A8" i="5"/>
  <c r="A7" i="5"/>
  <c r="A6" i="5"/>
  <c r="A14" i="4"/>
  <c r="A13" i="4"/>
  <c r="A12" i="4"/>
  <c r="A11" i="4"/>
  <c r="A10" i="4"/>
  <c r="A9" i="4"/>
  <c r="A8" i="4"/>
  <c r="A7" i="4"/>
  <c r="D33" i="3"/>
  <c r="C33" i="3"/>
  <c r="B33" i="3"/>
  <c r="A33" i="3"/>
  <c r="D32" i="3"/>
  <c r="E32" i="3" s="1"/>
  <c r="C32" i="3"/>
  <c r="B32" i="3"/>
  <c r="A32" i="3"/>
  <c r="D31" i="3"/>
  <c r="C31" i="3"/>
  <c r="B31" i="3"/>
  <c r="E31" i="3" s="1"/>
  <c r="J31" i="3" s="1"/>
  <c r="A31" i="3"/>
  <c r="D30" i="3"/>
  <c r="E30" i="3" s="1"/>
  <c r="H30" i="3" s="1"/>
  <c r="C30" i="3"/>
  <c r="B30" i="3"/>
  <c r="A30" i="3"/>
  <c r="D29" i="3"/>
  <c r="E29" i="3" s="1"/>
  <c r="F29" i="3" s="1"/>
  <c r="C29" i="3"/>
  <c r="B29" i="3"/>
  <c r="A29" i="3"/>
  <c r="D28" i="3"/>
  <c r="C28" i="3"/>
  <c r="B28" i="3"/>
  <c r="A28" i="3"/>
  <c r="D27" i="3"/>
  <c r="E27" i="3" s="1"/>
  <c r="J27" i="3" s="1"/>
  <c r="C27" i="3"/>
  <c r="B27" i="3"/>
  <c r="B35" i="3" s="1"/>
  <c r="A27" i="3"/>
  <c r="D26" i="3"/>
  <c r="C26" i="3"/>
  <c r="C35" i="3" s="1"/>
  <c r="B26" i="3"/>
  <c r="A26" i="3"/>
  <c r="C21" i="3"/>
  <c r="C20" i="3"/>
  <c r="C19" i="3"/>
  <c r="C18" i="3"/>
  <c r="C17" i="3"/>
  <c r="C16" i="3"/>
  <c r="C15" i="3"/>
  <c r="C14" i="3"/>
  <c r="C13" i="3"/>
  <c r="C9" i="3"/>
  <c r="C8" i="3"/>
  <c r="C7" i="3"/>
  <c r="C6" i="3"/>
  <c r="C5" i="3"/>
  <c r="C4" i="3"/>
  <c r="C14" i="2"/>
  <c r="B14" i="2"/>
  <c r="D14" i="2" s="1"/>
  <c r="E14" i="2" s="1"/>
  <c r="A14" i="2"/>
  <c r="C13" i="2"/>
  <c r="B13" i="2"/>
  <c r="A13" i="2"/>
  <c r="C12" i="2"/>
  <c r="H12" i="2" s="1"/>
  <c r="B12" i="2"/>
  <c r="A12" i="2"/>
  <c r="C11" i="2"/>
  <c r="H11" i="2" s="1"/>
  <c r="B11" i="2"/>
  <c r="A11" i="2"/>
  <c r="C10" i="2"/>
  <c r="H10" i="2" s="1"/>
  <c r="B10" i="2"/>
  <c r="A10" i="2"/>
  <c r="C9" i="2"/>
  <c r="H9" i="2" s="1"/>
  <c r="B9" i="2"/>
  <c r="A9" i="2"/>
  <c r="C8" i="2"/>
  <c r="H8" i="2" s="1"/>
  <c r="B8" i="2"/>
  <c r="D8" i="2" s="1"/>
  <c r="E8" i="2" s="1"/>
  <c r="A8" i="2"/>
  <c r="C7" i="2"/>
  <c r="H7" i="2" s="1"/>
  <c r="B7" i="2"/>
  <c r="D7" i="2" s="1"/>
  <c r="E7" i="2" s="1"/>
  <c r="A7" i="2"/>
  <c r="A4" i="2"/>
  <c r="A3" i="2"/>
  <c r="C94" i="1"/>
  <c r="B94" i="1"/>
  <c r="D94" i="1" s="1"/>
  <c r="E26" i="3"/>
  <c r="H14" i="2"/>
  <c r="C7" i="4" l="1"/>
  <c r="C6" i="5" s="1"/>
  <c r="J32" i="3"/>
  <c r="E33" i="3"/>
  <c r="F33" i="3" s="1"/>
  <c r="E8" i="5"/>
  <c r="F9" i="4"/>
  <c r="E13" i="5"/>
  <c r="F14" i="4"/>
  <c r="E6" i="5"/>
  <c r="F7" i="4"/>
  <c r="E7" i="5"/>
  <c r="F8" i="4"/>
  <c r="F10" i="5"/>
  <c r="G11" i="4"/>
  <c r="G10" i="5" s="1"/>
  <c r="D13" i="2"/>
  <c r="E13" i="2" s="1"/>
  <c r="E12" i="4"/>
  <c r="D7" i="4"/>
  <c r="D6" i="5" s="1"/>
  <c r="E10" i="5"/>
  <c r="E13" i="4"/>
  <c r="E28" i="3"/>
  <c r="J28" i="3" s="1"/>
  <c r="F10" i="4"/>
  <c r="C34" i="3"/>
  <c r="I33" i="3"/>
  <c r="J33" i="3"/>
  <c r="B34" i="3"/>
  <c r="D34" i="3" s="1"/>
  <c r="C8" i="4"/>
  <c r="H13" i="2"/>
  <c r="H15" i="2" s="1"/>
  <c r="D12" i="2"/>
  <c r="E12" i="2" s="1"/>
  <c r="D11" i="2"/>
  <c r="E11" i="2" s="1"/>
  <c r="D10" i="2"/>
  <c r="E10" i="2" s="1"/>
  <c r="C15" i="2"/>
  <c r="D9" i="2"/>
  <c r="E9" i="2" s="1"/>
  <c r="F9" i="2" s="1"/>
  <c r="B15" i="2"/>
  <c r="C14" i="6"/>
  <c r="B18" i="6" s="1"/>
  <c r="D35" i="3"/>
  <c r="G33" i="3"/>
  <c r="H33" i="3"/>
  <c r="C14" i="4"/>
  <c r="G13" i="6"/>
  <c r="C12" i="4"/>
  <c r="G10" i="6"/>
  <c r="I30" i="3"/>
  <c r="H11" i="4"/>
  <c r="H10" i="5" s="1"/>
  <c r="J29" i="3"/>
  <c r="I29" i="3"/>
  <c r="G9" i="6"/>
  <c r="G29" i="3"/>
  <c r="H29" i="3"/>
  <c r="H9" i="4"/>
  <c r="H8" i="5" s="1"/>
  <c r="H8" i="4"/>
  <c r="H7" i="5" s="1"/>
  <c r="B14" i="6"/>
  <c r="I26" i="3"/>
  <c r="G6" i="6"/>
  <c r="G7" i="2"/>
  <c r="F7" i="2"/>
  <c r="G11" i="2"/>
  <c r="I11" i="2" s="1"/>
  <c r="F11" i="2"/>
  <c r="G8" i="2"/>
  <c r="I8" i="2" s="1"/>
  <c r="F8" i="2"/>
  <c r="G13" i="2"/>
  <c r="F13" i="2"/>
  <c r="F10" i="2"/>
  <c r="G10" i="2"/>
  <c r="I10" i="2" s="1"/>
  <c r="G14" i="2"/>
  <c r="I14" i="2" s="1"/>
  <c r="F14" i="2"/>
  <c r="J26" i="3"/>
  <c r="J30" i="3"/>
  <c r="F32" i="3"/>
  <c r="H10" i="4"/>
  <c r="H9" i="5" s="1"/>
  <c r="C13" i="4"/>
  <c r="E6" i="6"/>
  <c r="G32" i="3"/>
  <c r="F6" i="6"/>
  <c r="F27" i="3"/>
  <c r="F31" i="3"/>
  <c r="H32" i="3"/>
  <c r="C11" i="4"/>
  <c r="E13" i="6"/>
  <c r="G27" i="3"/>
  <c r="G31" i="3"/>
  <c r="I32" i="3"/>
  <c r="H7" i="4"/>
  <c r="H6" i="5" s="1"/>
  <c r="C10" i="4"/>
  <c r="F26" i="3"/>
  <c r="H27" i="3"/>
  <c r="F30" i="3"/>
  <c r="H31" i="3"/>
  <c r="C9" i="4"/>
  <c r="H14" i="4"/>
  <c r="H13" i="5" s="1"/>
  <c r="G26" i="3"/>
  <c r="I27" i="3"/>
  <c r="G30" i="3"/>
  <c r="I31" i="3"/>
  <c r="B15" i="4"/>
  <c r="H26" i="3"/>
  <c r="E34" i="3" l="1"/>
  <c r="I13" i="2"/>
  <c r="G9" i="2"/>
  <c r="I9" i="2" s="1"/>
  <c r="E15" i="2"/>
  <c r="F28" i="3"/>
  <c r="E12" i="5"/>
  <c r="F13" i="4"/>
  <c r="F7" i="5"/>
  <c r="G8" i="4"/>
  <c r="G7" i="5" s="1"/>
  <c r="I28" i="3"/>
  <c r="I35" i="3" s="1"/>
  <c r="C7" i="5"/>
  <c r="D8" i="4"/>
  <c r="D7" i="5" s="1"/>
  <c r="F6" i="5"/>
  <c r="G7" i="4"/>
  <c r="G6" i="5" s="1"/>
  <c r="F12" i="2"/>
  <c r="C9" i="5"/>
  <c r="D10" i="4"/>
  <c r="D9" i="5" s="1"/>
  <c r="G12" i="2"/>
  <c r="I12" i="2" s="1"/>
  <c r="C13" i="5"/>
  <c r="D14" i="4"/>
  <c r="D13" i="5" s="1"/>
  <c r="C8" i="5"/>
  <c r="D9" i="4"/>
  <c r="D8" i="5" s="1"/>
  <c r="C11" i="5"/>
  <c r="D12" i="4"/>
  <c r="D11" i="5" s="1"/>
  <c r="C10" i="5"/>
  <c r="D11" i="4"/>
  <c r="D10" i="5" s="1"/>
  <c r="F13" i="5"/>
  <c r="G14" i="4"/>
  <c r="G13" i="5" s="1"/>
  <c r="F8" i="5"/>
  <c r="G9" i="4"/>
  <c r="G8" i="5" s="1"/>
  <c r="G28" i="3"/>
  <c r="E35" i="3"/>
  <c r="F12" i="4"/>
  <c r="E11" i="5"/>
  <c r="C12" i="5"/>
  <c r="D13" i="4"/>
  <c r="D12" i="5" s="1"/>
  <c r="H28" i="3"/>
  <c r="F9" i="5"/>
  <c r="G10" i="4"/>
  <c r="G9" i="5" s="1"/>
  <c r="F13" i="6"/>
  <c r="C15" i="4"/>
  <c r="E9" i="6"/>
  <c r="D15" i="2"/>
  <c r="E10" i="6"/>
  <c r="F10" i="6"/>
  <c r="E15" i="4"/>
  <c r="F9" i="6"/>
  <c r="I34" i="3"/>
  <c r="E11" i="6"/>
  <c r="G11" i="6"/>
  <c r="F11" i="6"/>
  <c r="H35" i="3"/>
  <c r="H34" i="3"/>
  <c r="G35" i="3"/>
  <c r="G34" i="3"/>
  <c r="J35" i="3"/>
  <c r="J34" i="3"/>
  <c r="D14" i="6"/>
  <c r="E7" i="6"/>
  <c r="G7" i="6"/>
  <c r="F7" i="6"/>
  <c r="F35" i="3"/>
  <c r="F34" i="3"/>
  <c r="G8" i="6"/>
  <c r="F8" i="6"/>
  <c r="E8" i="6"/>
  <c r="H15" i="4"/>
  <c r="H14" i="5"/>
  <c r="B14" i="5"/>
  <c r="F15" i="2"/>
  <c r="G12" i="6"/>
  <c r="F12" i="6"/>
  <c r="E12" i="6"/>
  <c r="G15" i="2"/>
  <c r="I7" i="2"/>
  <c r="I15" i="2" s="1"/>
  <c r="I6" i="5" l="1"/>
  <c r="I7" i="5"/>
  <c r="F11" i="5"/>
  <c r="G12" i="4"/>
  <c r="G11" i="5" s="1"/>
  <c r="F12" i="5"/>
  <c r="G13" i="4"/>
  <c r="G12" i="5" s="1"/>
  <c r="I13" i="5"/>
  <c r="E14" i="5"/>
  <c r="F15" i="4"/>
  <c r="E14" i="6"/>
  <c r="C19" i="6" s="1"/>
  <c r="F14" i="6"/>
  <c r="B20" i="6" s="1"/>
  <c r="G14" i="6"/>
  <c r="D15" i="4"/>
  <c r="I8" i="5"/>
  <c r="D14" i="5"/>
  <c r="C14" i="5"/>
  <c r="I9" i="5"/>
  <c r="I11" i="5" l="1"/>
  <c r="I10" i="5"/>
  <c r="B19" i="6"/>
  <c r="G15" i="4"/>
  <c r="F14" i="5"/>
  <c r="G14" i="5"/>
  <c r="C20" i="6"/>
  <c r="I12" i="5"/>
  <c r="I14" i="5" l="1"/>
  <c r="B17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<sst xmlns="http://schemas.openxmlformats.org/spreadsheetml/2006/main" count="214" uniqueCount="175">
  <si>
    <t>Revenue Cycle Forecasting &amp; Analysis Workbook</t>
  </si>
  <si>
    <t>A CFO's Guide to Forecasting Patient Service Revenue</t>
  </si>
  <si>
    <t>PURPOSE</t>
  </si>
  <si>
    <t>This workbook provides a comprehensive framework for forecasting patient service revenue</t>
  </si>
  <si>
    <t>and analyzing revenue cycle performance. It helps CFOs answer three critical questions:</t>
  </si>
  <si>
    <t xml:space="preserve">   1. What is our current revenue effectiveness by payer?</t>
  </si>
  <si>
    <t xml:space="preserve">   2. What are we leaving on the table (missed revenue opportunity)?</t>
  </si>
  <si>
    <t xml:space="preserve">   3. What staffing is required to process our claim volume?</t>
  </si>
  <si>
    <t>HOW TO USE THIS WORKBOOK</t>
  </si>
  <si>
    <t>Step 1:</t>
  </si>
  <si>
    <t>Scroll down to the MASTER INPUT SECTION below and enter your organization info, assumptions, and payer data</t>
  </si>
  <si>
    <t>Step 2:</t>
  </si>
  <si>
    <t>All data automatically populates to FCL Summary, % Effectiveness, and other analysis tabs</t>
  </si>
  <si>
    <t>Step 3:</t>
  </si>
  <si>
    <t>Review the % Effectiveness Analysis tab to see variance and potential ROI by payer</t>
  </si>
  <si>
    <t>Step 4:</t>
  </si>
  <si>
    <t>Check Claim Volume Analysis to understand your claim touch volume</t>
  </si>
  <si>
    <t>Step 5:</t>
  </si>
  <si>
    <t>Review FTE Requirements to see staffing needs based on your volume and rates</t>
  </si>
  <si>
    <t>Step 6:</t>
  </si>
  <si>
    <t>Use Revenue Opportunity to model different effectiveness scenarios (95%, 90%, 85%)</t>
  </si>
  <si>
    <t>TAB DESCRIPTIONS</t>
  </si>
  <si>
    <t>% Effectiveness Analysis</t>
  </si>
  <si>
    <t>Compares actual payments to expected revenue; calculates variance and ROI potential</t>
  </si>
  <si>
    <t>FCL Summary</t>
  </si>
  <si>
    <t>Core data entry tab — org info, operational assumptions, and payer-level revenue data</t>
  </si>
  <si>
    <t>Claim Volume Analysis</t>
  </si>
  <si>
    <t>Projects claim touches based on denial rates, reject rates, and rework volume</t>
  </si>
  <si>
    <t>FTE Requirements</t>
  </si>
  <si>
    <t>Converts claim volume to hours and FTEs based on processing rates</t>
  </si>
  <si>
    <t>Revenue Opportunity</t>
  </si>
  <si>
    <t>Models revenue at different effectiveness tiers (95%, 90%, 85%)</t>
  </si>
  <si>
    <t>INPUT CONVENTIONS</t>
  </si>
  <si>
    <t>Yellow cells</t>
  </si>
  <si>
    <t>INPUT cells — enter your data here</t>
  </si>
  <si>
    <t>White cells</t>
  </si>
  <si>
    <t>FORMULA cells — calculated automatically, do not edit</t>
  </si>
  <si>
    <t>Gray cells</t>
  </si>
  <si>
    <t>TOTAL rows — sum formulas</t>
  </si>
  <si>
    <t>KEY ASSUMPTIONS TO CONFIGURE (FCL Summary Tab)</t>
  </si>
  <si>
    <t>CH Errors &amp; Reject Rate</t>
  </si>
  <si>
    <t>% of claims with clearinghouse errors before payer adjudication</t>
  </si>
  <si>
    <t>Denial or Error Rate</t>
  </si>
  <si>
    <t>% of claims denied on first pass (typical range: 5-20%)</t>
  </si>
  <si>
    <t>3rd Touch Rate</t>
  </si>
  <si>
    <t>% of denied claims requiring a third touch (typically 50%)</t>
  </si>
  <si>
    <t>Final Disposition Rate</t>
  </si>
  <si>
    <t>% of claims requiring appeal or final write-off</t>
  </si>
  <si>
    <t>Processing Rates</t>
  </si>
  <si>
    <t>Claims per hour for initial scrub, rework, and posting</t>
  </si>
  <si>
    <t>KEY METRICS EXPLAINED</t>
  </si>
  <si>
    <t>100% Effectiveness</t>
  </si>
  <si>
    <t>Theoretical maximum: Visits × Avg Paid Amount</t>
  </si>
  <si>
    <t>Missed Revenue</t>
  </si>
  <si>
    <t>Difference between actual collections and 100% effectiveness</t>
  </si>
  <si>
    <t>Effectiveness Tiers</t>
  </si>
  <si>
    <t>95%, 90%, 85% — realistic targets based on billing performance</t>
  </si>
  <si>
    <t>FTE Calculation</t>
  </si>
  <si>
    <t>Total hours ÷ 1,775 (annual productive hours per FTE)</t>
  </si>
  <si>
    <t>TIPS FOR BEST RESULTS</t>
  </si>
  <si>
    <t>• Use 12 months of data for accurate averages</t>
  </si>
  <si>
    <t>• Separate Medicaid MCO plans if reimbursement rates vary significantly</t>
  </si>
  <si>
    <t>• Review denial rates by payer to identify problem areas</t>
  </si>
  <si>
    <t>• Compare FTE requirements to current staffing to identify gaps</t>
  </si>
  <si>
    <t>• Use effectiveness tiers to set realistic collection targets</t>
  </si>
  <si>
    <t>MASTER INPUT SECTION</t>
  </si>
  <si>
    <t>Enter all data below — it will automatically populate throughout the workbook</t>
  </si>
  <si>
    <t>ORGANIZATION INFORMATION</t>
  </si>
  <si>
    <t>Organization Name:</t>
  </si>
  <si>
    <t>Synergy Billing</t>
  </si>
  <si>
    <t>Appears in all sheet headers</t>
  </si>
  <si>
    <t>Analysis Period:</t>
  </si>
  <si>
    <t>e.g., FY 2024, Jan-Dec 2024</t>
  </si>
  <si>
    <t>State or Region:</t>
  </si>
  <si>
    <t>Florida</t>
  </si>
  <si>
    <t># of Providers:</t>
  </si>
  <si>
    <t># of Locations:</t>
  </si>
  <si>
    <t>PM Software:</t>
  </si>
  <si>
    <t>eCW</t>
  </si>
  <si>
    <t>eCW, Athena, etc.</t>
  </si>
  <si>
    <t>Medicaid PPS Rate:</t>
  </si>
  <si>
    <t>Known Medicaid PPS Rate</t>
  </si>
  <si>
    <t>OPERATIONAL ASSUMPTIONS</t>
  </si>
  <si>
    <t>CH Errors &amp; Reject Rate:</t>
  </si>
  <si>
    <t>% of claims with clearinghouse errors</t>
  </si>
  <si>
    <t>Denial or Error Rate:</t>
  </si>
  <si>
    <t>% of claims denied first pass</t>
  </si>
  <si>
    <t>3rd Touch Rate:</t>
  </si>
  <si>
    <t>% of denials requiring 3rd touch</t>
  </si>
  <si>
    <t>Final Disposition Rate:</t>
  </si>
  <si>
    <t>% requiring final disposition/appeal</t>
  </si>
  <si>
    <t>Initial Processing Rate:</t>
  </si>
  <si>
    <t>claims/hr — Rate of review for claims</t>
  </si>
  <si>
    <t>Re-work Rate:</t>
  </si>
  <si>
    <t>claims/hr — 1st denial or CH error rework</t>
  </si>
  <si>
    <t>claims/hr — 3rd/4th denial processing</t>
  </si>
  <si>
    <t>Posting Rate:</t>
  </si>
  <si>
    <t>claims/hr — Autoposting rate</t>
  </si>
  <si>
    <t>3-Year Visit Growth Rate:</t>
  </si>
  <si>
    <t>Anticipated growth</t>
  </si>
  <si>
    <t>PAYER DATA</t>
  </si>
  <si>
    <t>Enter payer names, encounters, payments, and average paid amounts below</t>
  </si>
  <si>
    <t>Payer Name</t>
  </si>
  <si>
    <t>Billable Encounters</t>
  </si>
  <si>
    <t>Payments (Actual)</t>
  </si>
  <si>
    <t>Avg Paid Amount</t>
  </si>
  <si>
    <t>Medicare</t>
  </si>
  <si>
    <t>Medicare Advantage</t>
  </si>
  <si>
    <t>Medicaid - FFS</t>
  </si>
  <si>
    <t>Medicaid MCO - Plan A</t>
  </si>
  <si>
    <t>Medicaid MCO - Plan B</t>
  </si>
  <si>
    <t>Commercial - BCBS</t>
  </si>
  <si>
    <t>Commercial - Other</t>
  </si>
  <si>
    <t>Self Pay / Sliding Fee</t>
  </si>
  <si>
    <t>TOTALS</t>
  </si>
  <si>
    <t>Note: All yellow cells are inputs. Change values here and they will flow to all analysis tabs.</t>
  </si>
  <si>
    <t>Financial Class / Payer Group</t>
  </si>
  <si>
    <t>Patient Visits</t>
  </si>
  <si>
    <t>Payments Received (Actual)</t>
  </si>
  <si>
    <t>Avg Paid Amount (per visit)</t>
  </si>
  <si>
    <t>Expected Revenue (100% Eff.)</t>
  </si>
  <si>
    <t>Variance (Actual vs Expected)</t>
  </si>
  <si>
    <t>Potential Increase</t>
  </si>
  <si>
    <t>Fees @ 6%</t>
  </si>
  <si>
    <t>Potential ROI</t>
  </si>
  <si>
    <t>TOTAL</t>
  </si>
  <si>
    <t>Analysis compares actual payments received to expected revenue based on visit volume and average reimbursement.</t>
  </si>
  <si>
    <t>FQHC Name:</t>
  </si>
  <si>
    <t>Name of Organization</t>
  </si>
  <si>
    <t>Initial Processing Rate (claims/hr):</t>
  </si>
  <si>
    <t>Rate of review for claims</t>
  </si>
  <si>
    <t>Re-work Rate (claims/hr):</t>
  </si>
  <si>
    <t>1st denial or CH error rework</t>
  </si>
  <si>
    <t>Final Disposition Rate (claims/hr):</t>
  </si>
  <si>
    <t>3rd/4th denial processing</t>
  </si>
  <si>
    <t>Posting Rate (claims/hr):</t>
  </si>
  <si>
    <t>Autoposting rate</t>
  </si>
  <si>
    <t>FORECASTED PATIENT SERVICE REVENUE</t>
  </si>
  <si>
    <t>Financial Class / Payer</t>
  </si>
  <si>
    <t>Billable Encounters (Annual)</t>
  </si>
  <si>
    <t>Average Paid</t>
  </si>
  <si>
    <t>95% Effectiveness</t>
  </si>
  <si>
    <t>90% Effectiveness</t>
  </si>
  <si>
    <t>85% Effectiveness</t>
  </si>
  <si>
    <t>Opportunity (vs Actual)</t>
  </si>
  <si>
    <t>Subtotal (excl. Self Pay)</t>
  </si>
  <si>
    <t>TOTAL (incl. Self Pay)</t>
  </si>
  <si>
    <t>CLAIM VOLUME - SCOPE OF WORK ANALYSIS</t>
  </si>
  <si>
    <t>Estimates claim touches based on operational assumptions</t>
  </si>
  <si>
    <t>Annual Claims</t>
  </si>
  <si>
    <t>Initial Processing</t>
  </si>
  <si>
    <t>CH Rejects</t>
  </si>
  <si>
    <t>Denials</t>
  </si>
  <si>
    <t>3rd Touch Denials</t>
  </si>
  <si>
    <t>Final Disposition</t>
  </si>
  <si>
    <t>Transaction Posting</t>
  </si>
  <si>
    <t>ANNUAL FTE HOURS FOR BILLING AND A/R</t>
  </si>
  <si>
    <t>Initial Processing (hrs)</t>
  </si>
  <si>
    <t>CH Rejects (hrs)</t>
  </si>
  <si>
    <t>Denials (hrs)</t>
  </si>
  <si>
    <t>3rd Touch (hrs)</t>
  </si>
  <si>
    <t>Final Disposition (hrs)</t>
  </si>
  <si>
    <t>Posting (hrs)</t>
  </si>
  <si>
    <t>Total Hours</t>
  </si>
  <si>
    <t>TOTAL HOURS</t>
  </si>
  <si>
    <t>FTE CONVERSION (1,775 hrs/FTE)</t>
  </si>
  <si>
    <t>Total FTEs Required:</t>
  </si>
  <si>
    <t>REVENUE OPPORTUNITY ANALYSIS</t>
  </si>
  <si>
    <t>Forecasted Revenue (100%)</t>
  </si>
  <si>
    <t>OPPORTUNITY SUMMARY</t>
  </si>
  <si>
    <t>Current Collections:</t>
  </si>
  <si>
    <t>At 95% Effectiveness:</t>
  </si>
  <si>
    <t>At 90% Effectiveness:</t>
  </si>
  <si>
    <t>Provided compliments of Synergy Billing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</si>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</sst>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.00"/>
    <numFmt numFmtId="165" formatCode="0.0%"/>
    <numFmt numFmtId="166" formatCode="#,##0.0"/>
    <numFmt numFmtId="167" formatCode="\$#,##0"/>
    <numFmt numFmtId="168" formatCode="&quot;$&quot;#,##0"/>
    <numFmt numFmtId="169" formatCode="&quot;$&quot;#,##0.00"/>
  </numFmts>
  <fonts count="26" x14ac:knownFonts="1">
    <font>
      <sz val="11"/>
      <color theme="1"/>
      <name val="Calibri"/>
      <family val="2"/>
      <charset val="1"/>
    </font>
    <font>
      <b/>
      <sz val="16"/>
      <color rgb="FF1F4E79"/>
      <name val="Cambria"/>
      <charset val="1"/>
    </font>
    <font>
      <i/>
      <sz val="11"/>
      <name val="Cambria"/>
      <charset val="1"/>
    </font>
    <font>
      <b/>
      <sz val="12"/>
      <color rgb="FF1F4E79"/>
      <name val="Cambria"/>
      <charset val="1"/>
    </font>
    <font>
      <b/>
      <sz val="11"/>
      <name val="Cambria"/>
      <charset val="1"/>
    </font>
    <font>
      <b/>
      <sz val="14"/>
      <color rgb="FF1F4E79"/>
      <name val="Cambria"/>
      <charset val="1"/>
    </font>
    <font>
      <b/>
      <sz val="11"/>
      <color rgb="FFFFFFFF"/>
      <name val="Cambria"/>
      <charset val="1"/>
    </font>
    <font>
      <i/>
      <sz val="9"/>
      <name val="Cambria"/>
      <charset val="1"/>
    </font>
    <font>
      <i/>
      <sz val="9"/>
      <color rgb="FF666666"/>
      <name val="Cambria"/>
      <charset val="1"/>
    </font>
    <font>
      <i/>
      <sz val="10"/>
      <name val="Cambria"/>
      <charset val="1"/>
    </font>
    <font>
      <b/>
      <sz val="11"/>
      <color rgb="FF1F4E79"/>
      <name val="Cambria"/>
      <charset val="1"/>
    </font>
    <font>
      <b/>
      <sz val="12"/>
      <color rgb="FFC00000"/>
      <name val="Cambria"/>
      <charset val="1"/>
    </font>
    <font>
      <sz val="11"/>
      <color rgb="FF008000"/>
      <name val="Cambria"/>
      <charset val="1"/>
    </font>
    <font>
      <b/>
      <sz val="14"/>
      <color rgb="FF1F4E79"/>
      <name val="Cambria"/>
    </font>
    <font>
      <i/>
      <sz val="10"/>
      <color theme="1"/>
      <name val="Cambria"/>
    </font>
    <font>
      <b/>
      <sz val="12"/>
      <color rgb="FF1F4E79"/>
      <name val="Cambria"/>
    </font>
    <font>
      <b/>
      <sz val="11"/>
      <color theme="1"/>
      <name val="Cambria"/>
    </font>
    <font>
      <sz val="11"/>
      <color rgb="FF0000FF"/>
      <name val="Cambria"/>
    </font>
    <font>
      <i/>
      <sz val="9"/>
      <color rgb="FF666666"/>
      <name val="Cambria"/>
    </font>
    <font>
      <b/>
      <i/>
      <sz val="10"/>
      <color theme="1"/>
      <name val="Cambria"/>
    </font>
    <font>
      <b/>
      <sz val="11"/>
      <color rgb="FFFFFFFF"/>
      <name val="Cambria"/>
    </font>
    <font>
      <b/>
      <sz val="11"/>
      <color rgb="FF0000FF"/>
      <name val="Cambria"/>
    </font>
    <font>
      <i/>
      <sz val="10"/>
      <color rgb="FF666666"/>
      <name val="Cambria"/>
    </font>
    <font>
      <sz val="11"/>
      <color rgb="FF008000"/>
      <name val="Cambria"/>
    </font>
    <font>
      <b/>
      <sz val="11"/>
      <color rgb="FF666666"/>
      <name val="Calibri"/>
      <family val="2"/>
      <charset val="1"/>
    </font>
    <font>
      <i/>
      <sz val="11"/>
      <color rgb="FF1F4E79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1F4E79"/>
        <bgColor rgb="FF003366"/>
      </patternFill>
    </fill>
    <fill>
      <patternFill patternType="solid">
        <fgColor rgb="FFD9E2F3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1F4E79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6" fillId="4" borderId="1" xfId="0" applyFont="1" applyFill="1" applyBorder="1" applyAlignment="1">
      <alignment horizontal="center" wrapText="1"/>
    </xf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7" fillId="0" borderId="0" xfId="0" applyFont="1"/>
    <xf numFmtId="0" fontId="8" fillId="0" borderId="0" xfId="0" applyFont="1"/>
    <xf numFmtId="0" fontId="4" fillId="5" borderId="1" xfId="0" applyFont="1" applyFill="1" applyBorder="1"/>
    <xf numFmtId="164" fontId="4" fillId="5" borderId="1" xfId="0" applyNumberFormat="1" applyFont="1" applyFill="1" applyBorder="1"/>
    <xf numFmtId="0" fontId="9" fillId="0" borderId="0" xfId="0" applyFont="1"/>
    <xf numFmtId="3" fontId="0" fillId="0" borderId="1" xfId="0" applyNumberFormat="1" applyBorder="1"/>
    <xf numFmtId="3" fontId="4" fillId="3" borderId="1" xfId="0" applyNumberFormat="1" applyFont="1" applyFill="1" applyBorder="1"/>
    <xf numFmtId="166" fontId="0" fillId="0" borderId="1" xfId="0" applyNumberFormat="1" applyBorder="1"/>
    <xf numFmtId="166" fontId="4" fillId="0" borderId="1" xfId="0" applyNumberFormat="1" applyFont="1" applyBorder="1"/>
    <xf numFmtId="166" fontId="4" fillId="3" borderId="1" xfId="0" applyNumberFormat="1" applyFont="1" applyFill="1" applyBorder="1"/>
    <xf numFmtId="0" fontId="10" fillId="0" borderId="0" xfId="0" applyFont="1"/>
    <xf numFmtId="2" fontId="11" fillId="0" borderId="0" xfId="0" applyNumberFormat="1" applyFont="1"/>
    <xf numFmtId="167" fontId="0" fillId="0" borderId="1" xfId="0" applyNumberFormat="1" applyBorder="1"/>
    <xf numFmtId="167" fontId="4" fillId="3" borderId="1" xfId="0" applyNumberFormat="1" applyFont="1" applyFill="1" applyBorder="1"/>
    <xf numFmtId="167" fontId="0" fillId="0" borderId="0" xfId="0" applyNumberFormat="1"/>
    <xf numFmtId="167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6" borderId="0" xfId="0" applyFont="1" applyFill="1"/>
    <xf numFmtId="0" fontId="18" fillId="0" borderId="0" xfId="0" applyFont="1"/>
    <xf numFmtId="9" fontId="17" fillId="6" borderId="0" xfId="0" applyNumberFormat="1" applyFont="1" applyFill="1"/>
    <xf numFmtId="0" fontId="19" fillId="0" borderId="0" xfId="0" applyFont="1"/>
    <xf numFmtId="0" fontId="22" fillId="6" borderId="0" xfId="0" applyFont="1" applyFill="1"/>
    <xf numFmtId="0" fontId="20" fillId="7" borderId="2" xfId="0" applyFont="1" applyFill="1" applyBorder="1" applyAlignment="1">
      <alignment horizontal="center"/>
    </xf>
    <xf numFmtId="0" fontId="17" fillId="6" borderId="2" xfId="0" applyFont="1" applyFill="1" applyBorder="1"/>
    <xf numFmtId="3" fontId="17" fillId="6" borderId="2" xfId="0" applyNumberFormat="1" applyFont="1" applyFill="1" applyBorder="1"/>
    <xf numFmtId="168" fontId="17" fillId="6" borderId="2" xfId="0" applyNumberFormat="1" applyFont="1" applyFill="1" applyBorder="1"/>
    <xf numFmtId="0" fontId="20" fillId="7" borderId="3" xfId="0" applyFont="1" applyFill="1" applyBorder="1" applyAlignment="1">
      <alignment horizontal="center"/>
    </xf>
    <xf numFmtId="169" fontId="17" fillId="6" borderId="3" xfId="0" applyNumberFormat="1" applyFont="1" applyFill="1" applyBorder="1"/>
    <xf numFmtId="0" fontId="17" fillId="6" borderId="4" xfId="0" applyFont="1" applyFill="1" applyBorder="1"/>
    <xf numFmtId="3" fontId="17" fillId="6" borderId="4" xfId="0" applyNumberFormat="1" applyFont="1" applyFill="1" applyBorder="1"/>
    <xf numFmtId="168" fontId="17" fillId="6" borderId="4" xfId="0" applyNumberFormat="1" applyFont="1" applyFill="1" applyBorder="1"/>
    <xf numFmtId="169" fontId="17" fillId="6" borderId="5" xfId="0" applyNumberFormat="1" applyFont="1" applyFill="1" applyBorder="1"/>
    <xf numFmtId="0" fontId="21" fillId="8" borderId="6" xfId="0" applyFont="1" applyFill="1" applyBorder="1"/>
    <xf numFmtId="0" fontId="17" fillId="6" borderId="6" xfId="0" applyFont="1" applyFill="1" applyBorder="1"/>
    <xf numFmtId="3" fontId="16" fillId="8" borderId="6" xfId="0" applyNumberFormat="1" applyFont="1" applyFill="1" applyBorder="1"/>
    <xf numFmtId="3" fontId="17" fillId="6" borderId="6" xfId="0" applyNumberFormat="1" applyFont="1" applyFill="1" applyBorder="1"/>
    <xf numFmtId="168" fontId="16" fillId="8" borderId="6" xfId="0" applyNumberFormat="1" applyFont="1" applyFill="1" applyBorder="1"/>
    <xf numFmtId="168" fontId="17" fillId="6" borderId="6" xfId="0" applyNumberFormat="1" applyFont="1" applyFill="1" applyBorder="1"/>
    <xf numFmtId="169" fontId="16" fillId="8" borderId="7" xfId="0" applyNumberFormat="1" applyFont="1" applyFill="1" applyBorder="1"/>
    <xf numFmtId="169" fontId="17" fillId="6" borderId="7" xfId="0" applyNumberFormat="1" applyFont="1" applyFill="1" applyBorder="1"/>
    <xf numFmtId="0" fontId="23" fillId="9" borderId="1" xfId="0" applyFont="1" applyFill="1" applyBorder="1"/>
    <xf numFmtId="165" fontId="23" fillId="9" borderId="1" xfId="0" applyNumberFormat="1" applyFont="1" applyFill="1" applyBorder="1"/>
    <xf numFmtId="164" fontId="23" fillId="9" borderId="1" xfId="0" applyNumberFormat="1" applyFont="1" applyFill="1" applyBorder="1"/>
    <xf numFmtId="1" fontId="23" fillId="9" borderId="1" xfId="0" applyNumberFormat="1" applyFont="1" applyFill="1" applyBorder="1"/>
    <xf numFmtId="1" fontId="4" fillId="3" borderId="1" xfId="0" applyNumberFormat="1" applyFont="1" applyFill="1" applyBorder="1"/>
    <xf numFmtId="1" fontId="4" fillId="5" borderId="1" xfId="0" applyNumberFormat="1" applyFont="1" applyFill="1" applyBorder="1"/>
    <xf numFmtId="0" fontId="24" fillId="8" borderId="8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3F5E83B-1E8E-4952-B356-A742BDEFE0F6}">
  <we:reference id="29673e3c-d826-4f00-92ee-162334a52b1a" version="1.0.0.4" store="EXCatalog" storeType="EXCatalog"/>
  <we:alternateReferences>
    <we:reference id="WA200009404" version="1.0.0.4" store="en-US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zoomScaleNormal="100" workbookViewId="0"/>
  </sheetViews>
  <sheetFormatPr defaultColWidth="8.7109375" defaultRowHeight="15" x14ac:dyDescent="0.25"/>
  <cols>
    <col min="1" max="1" width="43.85546875" customWidth="1"/>
    <col min="2" max="2" width="20.7109375" customWidth="1"/>
    <col min="3" max="3" width="30" bestFit="1" customWidth="1"/>
    <col min="4" max="4" width="16.42578125" bestFit="1" customWidth="1"/>
  </cols>
  <sheetData>
    <row r="1" spans="1:6" ht="94.5" customHeight="1" x14ac:dyDescent="0.25">
      <c r="A1" s="59" t="e" vm="1">
        <v>#VALUE!</v>
      </c>
      <c r="B1" s="60" t="s">
        <v>173</v>
      </c>
    </row>
    <row r="3" spans="1:6" ht="19.5" customHeight="1" x14ac:dyDescent="0.3">
      <c r="A3" s="61" t="s">
        <v>0</v>
      </c>
      <c r="B3" s="61"/>
      <c r="C3" s="61"/>
      <c r="D3" s="61"/>
      <c r="E3" s="61"/>
      <c r="F3" s="61"/>
    </row>
    <row r="4" spans="1:6" ht="15" customHeight="1" x14ac:dyDescent="0.25">
      <c r="A4" s="62" t="s">
        <v>1</v>
      </c>
      <c r="B4" s="62"/>
      <c r="C4" s="62"/>
      <c r="D4" s="62"/>
      <c r="E4" s="62"/>
      <c r="F4" s="62"/>
    </row>
    <row r="6" spans="1:6" ht="15" customHeight="1" x14ac:dyDescent="0.25">
      <c r="A6" s="1" t="s">
        <v>2</v>
      </c>
    </row>
    <row r="7" spans="1:6" ht="15" customHeight="1" x14ac:dyDescent="0.25">
      <c r="A7" t="s">
        <v>3</v>
      </c>
    </row>
    <row r="8" spans="1:6" ht="15" customHeight="1" x14ac:dyDescent="0.25">
      <c r="A8" t="s">
        <v>4</v>
      </c>
    </row>
    <row r="10" spans="1:6" ht="15" customHeight="1" x14ac:dyDescent="0.25">
      <c r="A10" t="s">
        <v>5</v>
      </c>
    </row>
    <row r="11" spans="1:6" ht="15" customHeight="1" x14ac:dyDescent="0.25">
      <c r="A11" t="s">
        <v>6</v>
      </c>
    </row>
    <row r="12" spans="1:6" ht="15" customHeight="1" x14ac:dyDescent="0.25">
      <c r="A12" t="s">
        <v>7</v>
      </c>
    </row>
    <row r="14" spans="1:6" ht="15" customHeight="1" x14ac:dyDescent="0.25">
      <c r="A14" s="1" t="s">
        <v>8</v>
      </c>
    </row>
    <row r="15" spans="1:6" ht="15" customHeight="1" x14ac:dyDescent="0.25">
      <c r="A15" s="2" t="s">
        <v>9</v>
      </c>
      <c r="B15" t="s">
        <v>10</v>
      </c>
    </row>
    <row r="16" spans="1:6" ht="15" customHeight="1" x14ac:dyDescent="0.25">
      <c r="A16" s="2" t="s">
        <v>11</v>
      </c>
      <c r="B16" t="s">
        <v>12</v>
      </c>
    </row>
    <row r="17" spans="1:2" ht="15" customHeight="1" x14ac:dyDescent="0.25">
      <c r="A17" s="2" t="s">
        <v>13</v>
      </c>
      <c r="B17" t="s">
        <v>14</v>
      </c>
    </row>
    <row r="18" spans="1:2" ht="15" customHeight="1" x14ac:dyDescent="0.25">
      <c r="A18" s="2" t="s">
        <v>15</v>
      </c>
      <c r="B18" t="s">
        <v>16</v>
      </c>
    </row>
    <row r="19" spans="1:2" ht="15" customHeight="1" x14ac:dyDescent="0.25">
      <c r="A19" s="2" t="s">
        <v>17</v>
      </c>
      <c r="B19" t="s">
        <v>18</v>
      </c>
    </row>
    <row r="20" spans="1:2" ht="15" customHeight="1" x14ac:dyDescent="0.25">
      <c r="A20" s="2" t="s">
        <v>19</v>
      </c>
      <c r="B20" t="s">
        <v>20</v>
      </c>
    </row>
    <row r="23" spans="1:2" ht="15" customHeight="1" x14ac:dyDescent="0.25">
      <c r="A23" s="1" t="s">
        <v>21</v>
      </c>
    </row>
    <row r="24" spans="1:2" ht="15" customHeight="1" x14ac:dyDescent="0.25">
      <c r="A24" s="2" t="s">
        <v>22</v>
      </c>
      <c r="B24" t="s">
        <v>23</v>
      </c>
    </row>
    <row r="25" spans="1:2" ht="15" customHeight="1" x14ac:dyDescent="0.25">
      <c r="A25" s="2" t="s">
        <v>24</v>
      </c>
      <c r="B25" t="s">
        <v>25</v>
      </c>
    </row>
    <row r="26" spans="1:2" ht="15" customHeight="1" x14ac:dyDescent="0.25">
      <c r="A26" s="2" t="s">
        <v>26</v>
      </c>
      <c r="B26" t="s">
        <v>27</v>
      </c>
    </row>
    <row r="27" spans="1:2" ht="15" customHeight="1" x14ac:dyDescent="0.25">
      <c r="A27" s="2" t="s">
        <v>28</v>
      </c>
      <c r="B27" t="s">
        <v>29</v>
      </c>
    </row>
    <row r="28" spans="1:2" ht="15" customHeight="1" x14ac:dyDescent="0.25">
      <c r="A28" s="2" t="s">
        <v>30</v>
      </c>
      <c r="B28" t="s">
        <v>31</v>
      </c>
    </row>
    <row r="31" spans="1:2" ht="15" customHeight="1" x14ac:dyDescent="0.25">
      <c r="A31" s="1" t="s">
        <v>32</v>
      </c>
    </row>
    <row r="32" spans="1:2" ht="15" customHeight="1" x14ac:dyDescent="0.25">
      <c r="A32" s="3" t="s">
        <v>33</v>
      </c>
      <c r="B32" t="s">
        <v>34</v>
      </c>
    </row>
    <row r="33" spans="1:2" ht="15" customHeight="1" x14ac:dyDescent="0.25">
      <c r="A33" s="4" t="s">
        <v>35</v>
      </c>
      <c r="B33" t="s">
        <v>36</v>
      </c>
    </row>
    <row r="34" spans="1:2" ht="15" customHeight="1" x14ac:dyDescent="0.25">
      <c r="A34" s="5" t="s">
        <v>37</v>
      </c>
      <c r="B34" t="s">
        <v>38</v>
      </c>
    </row>
    <row r="37" spans="1:2" ht="15" customHeight="1" x14ac:dyDescent="0.25">
      <c r="A37" s="1" t="s">
        <v>39</v>
      </c>
    </row>
    <row r="38" spans="1:2" ht="15" customHeight="1" x14ac:dyDescent="0.25">
      <c r="A38" s="2" t="s">
        <v>40</v>
      </c>
      <c r="B38" t="s">
        <v>41</v>
      </c>
    </row>
    <row r="39" spans="1:2" ht="15" customHeight="1" x14ac:dyDescent="0.25">
      <c r="A39" s="2" t="s">
        <v>42</v>
      </c>
      <c r="B39" t="s">
        <v>43</v>
      </c>
    </row>
    <row r="40" spans="1:2" ht="15" customHeight="1" x14ac:dyDescent="0.25">
      <c r="A40" s="2" t="s">
        <v>44</v>
      </c>
      <c r="B40" t="s">
        <v>45</v>
      </c>
    </row>
    <row r="41" spans="1:2" ht="15" customHeight="1" x14ac:dyDescent="0.25">
      <c r="A41" s="2" t="s">
        <v>46</v>
      </c>
      <c r="B41" t="s">
        <v>47</v>
      </c>
    </row>
    <row r="42" spans="1:2" ht="15" customHeight="1" x14ac:dyDescent="0.25">
      <c r="A42" s="2" t="s">
        <v>48</v>
      </c>
      <c r="B42" t="s">
        <v>49</v>
      </c>
    </row>
    <row r="45" spans="1:2" ht="15" customHeight="1" x14ac:dyDescent="0.25">
      <c r="A45" s="1" t="s">
        <v>50</v>
      </c>
    </row>
    <row r="46" spans="1:2" ht="15" customHeight="1" x14ac:dyDescent="0.25">
      <c r="A46" s="2" t="s">
        <v>51</v>
      </c>
      <c r="B46" t="s">
        <v>52</v>
      </c>
    </row>
    <row r="47" spans="1:2" ht="15" customHeight="1" x14ac:dyDescent="0.25">
      <c r="A47" s="2" t="s">
        <v>53</v>
      </c>
      <c r="B47" t="s">
        <v>54</v>
      </c>
    </row>
    <row r="48" spans="1:2" ht="15" customHeight="1" x14ac:dyDescent="0.25">
      <c r="A48" s="2" t="s">
        <v>55</v>
      </c>
      <c r="B48" t="s">
        <v>56</v>
      </c>
    </row>
    <row r="49" spans="1:3" ht="15" customHeight="1" x14ac:dyDescent="0.25">
      <c r="A49" s="2" t="s">
        <v>57</v>
      </c>
      <c r="B49" t="s">
        <v>58</v>
      </c>
    </row>
    <row r="52" spans="1:3" ht="15" customHeight="1" x14ac:dyDescent="0.25">
      <c r="A52" s="1" t="s">
        <v>59</v>
      </c>
    </row>
    <row r="53" spans="1:3" ht="15" customHeight="1" x14ac:dyDescent="0.25">
      <c r="A53" t="s">
        <v>60</v>
      </c>
    </row>
    <row r="54" spans="1:3" ht="15" customHeight="1" x14ac:dyDescent="0.25">
      <c r="A54" t="s">
        <v>61</v>
      </c>
    </row>
    <row r="55" spans="1:3" ht="15" customHeight="1" x14ac:dyDescent="0.25">
      <c r="A55" t="s">
        <v>62</v>
      </c>
    </row>
    <row r="56" spans="1:3" ht="15" customHeight="1" x14ac:dyDescent="0.25">
      <c r="A56" t="s">
        <v>63</v>
      </c>
    </row>
    <row r="57" spans="1:3" ht="15" customHeight="1" x14ac:dyDescent="0.25">
      <c r="A57" t="s">
        <v>64</v>
      </c>
    </row>
    <row r="59" spans="1:3" ht="18" x14ac:dyDescent="0.25">
      <c r="A59" s="26" t="s">
        <v>65</v>
      </c>
    </row>
    <row r="60" spans="1:3" x14ac:dyDescent="0.25">
      <c r="A60" s="27" t="s">
        <v>66</v>
      </c>
    </row>
    <row r="62" spans="1:3" ht="15.75" x14ac:dyDescent="0.25">
      <c r="A62" s="28" t="s">
        <v>67</v>
      </c>
    </row>
    <row r="63" spans="1:3" x14ac:dyDescent="0.25">
      <c r="A63" s="29" t="s">
        <v>68</v>
      </c>
      <c r="B63" s="30" t="s">
        <v>69</v>
      </c>
      <c r="C63" s="31" t="s">
        <v>70</v>
      </c>
    </row>
    <row r="64" spans="1:3" x14ac:dyDescent="0.25">
      <c r="A64" s="29" t="s">
        <v>71</v>
      </c>
      <c r="B64" s="30" t="s">
        <v>174</v>
      </c>
      <c r="C64" s="31" t="s">
        <v>72</v>
      </c>
    </row>
    <row r="65" spans="1:3" x14ac:dyDescent="0.25">
      <c r="A65" s="29" t="s">
        <v>73</v>
      </c>
      <c r="B65" s="30" t="s">
        <v>74</v>
      </c>
    </row>
    <row r="66" spans="1:3" x14ac:dyDescent="0.25">
      <c r="A66" s="29" t="s">
        <v>75</v>
      </c>
      <c r="B66" s="30">
        <v>18</v>
      </c>
    </row>
    <row r="67" spans="1:3" x14ac:dyDescent="0.25">
      <c r="A67" s="29" t="s">
        <v>76</v>
      </c>
      <c r="B67" s="30">
        <v>12</v>
      </c>
    </row>
    <row r="68" spans="1:3" x14ac:dyDescent="0.25">
      <c r="A68" s="29" t="s">
        <v>77</v>
      </c>
      <c r="B68" s="30" t="s">
        <v>78</v>
      </c>
      <c r="C68" s="31" t="s">
        <v>79</v>
      </c>
    </row>
    <row r="69" spans="1:3" x14ac:dyDescent="0.25">
      <c r="A69" s="29" t="s">
        <v>80</v>
      </c>
      <c r="B69" s="30">
        <v>212.33</v>
      </c>
      <c r="C69" s="31" t="s">
        <v>81</v>
      </c>
    </row>
    <row r="71" spans="1:3" ht="15.75" x14ac:dyDescent="0.25">
      <c r="A71" s="28" t="s">
        <v>82</v>
      </c>
    </row>
    <row r="72" spans="1:3" x14ac:dyDescent="0.25">
      <c r="A72" s="29" t="s">
        <v>83</v>
      </c>
      <c r="B72" s="32">
        <v>0.05</v>
      </c>
      <c r="C72" s="31" t="s">
        <v>84</v>
      </c>
    </row>
    <row r="73" spans="1:3" x14ac:dyDescent="0.25">
      <c r="A73" s="29" t="s">
        <v>85</v>
      </c>
      <c r="B73" s="32">
        <v>0.15</v>
      </c>
      <c r="C73" s="31" t="s">
        <v>86</v>
      </c>
    </row>
    <row r="74" spans="1:3" x14ac:dyDescent="0.25">
      <c r="A74" s="29" t="s">
        <v>87</v>
      </c>
      <c r="B74" s="32">
        <v>0.5</v>
      </c>
      <c r="C74" s="31" t="s">
        <v>88</v>
      </c>
    </row>
    <row r="75" spans="1:3" x14ac:dyDescent="0.25">
      <c r="A75" s="29" t="s">
        <v>89</v>
      </c>
      <c r="B75" s="32">
        <v>0.05</v>
      </c>
      <c r="C75" s="31" t="s">
        <v>90</v>
      </c>
    </row>
    <row r="76" spans="1:3" x14ac:dyDescent="0.25">
      <c r="A76" s="29" t="s">
        <v>91</v>
      </c>
      <c r="B76" s="32">
        <v>50</v>
      </c>
      <c r="C76" s="31" t="s">
        <v>92</v>
      </c>
    </row>
    <row r="77" spans="1:3" x14ac:dyDescent="0.25">
      <c r="A77" s="29" t="s">
        <v>93</v>
      </c>
      <c r="B77" s="32">
        <v>8</v>
      </c>
      <c r="C77" s="31" t="s">
        <v>94</v>
      </c>
    </row>
    <row r="78" spans="1:3" x14ac:dyDescent="0.25">
      <c r="A78" s="29" t="s">
        <v>89</v>
      </c>
      <c r="B78" s="32">
        <v>6</v>
      </c>
      <c r="C78" s="31" t="s">
        <v>95</v>
      </c>
    </row>
    <row r="79" spans="1:3" x14ac:dyDescent="0.25">
      <c r="A79" s="29" t="s">
        <v>96</v>
      </c>
      <c r="B79" s="32">
        <v>200</v>
      </c>
      <c r="C79" s="31" t="s">
        <v>97</v>
      </c>
    </row>
    <row r="80" spans="1:3" x14ac:dyDescent="0.25">
      <c r="A80" s="29" t="s">
        <v>98</v>
      </c>
      <c r="B80" s="32">
        <v>0</v>
      </c>
      <c r="C80" s="31" t="s">
        <v>99</v>
      </c>
    </row>
    <row r="82" spans="1:4" ht="15.75" x14ac:dyDescent="0.25">
      <c r="A82" s="28" t="s">
        <v>100</v>
      </c>
    </row>
    <row r="83" spans="1:4" x14ac:dyDescent="0.25">
      <c r="A83" s="33" t="s">
        <v>101</v>
      </c>
    </row>
    <row r="85" spans="1:4" x14ac:dyDescent="0.25">
      <c r="A85" s="35" t="s">
        <v>102</v>
      </c>
      <c r="B85" s="35" t="s">
        <v>103</v>
      </c>
      <c r="C85" s="35" t="s">
        <v>104</v>
      </c>
      <c r="D85" s="39" t="s">
        <v>105</v>
      </c>
    </row>
    <row r="86" spans="1:4" x14ac:dyDescent="0.25">
      <c r="A86" s="36" t="s">
        <v>106</v>
      </c>
      <c r="B86" s="37">
        <v>100000</v>
      </c>
      <c r="C86" s="38">
        <v>10000000</v>
      </c>
      <c r="D86" s="40">
        <v>150</v>
      </c>
    </row>
    <row r="87" spans="1:4" x14ac:dyDescent="0.25">
      <c r="A87" s="41" t="s">
        <v>107</v>
      </c>
      <c r="B87" s="42">
        <v>50000</v>
      </c>
      <c r="C87" s="43">
        <v>5000000</v>
      </c>
      <c r="D87" s="44">
        <v>150</v>
      </c>
    </row>
    <row r="88" spans="1:4" x14ac:dyDescent="0.25">
      <c r="A88" s="41" t="s">
        <v>108</v>
      </c>
      <c r="B88" s="42">
        <v>40000</v>
      </c>
      <c r="C88" s="43">
        <v>4500000</v>
      </c>
      <c r="D88" s="44">
        <v>180</v>
      </c>
    </row>
    <row r="89" spans="1:4" x14ac:dyDescent="0.25">
      <c r="A89" s="41" t="s">
        <v>109</v>
      </c>
      <c r="B89" s="42">
        <v>30000</v>
      </c>
      <c r="C89" s="43">
        <v>200000</v>
      </c>
      <c r="D89" s="44">
        <v>93</v>
      </c>
    </row>
    <row r="90" spans="1:4" x14ac:dyDescent="0.25">
      <c r="A90" s="41" t="s">
        <v>110</v>
      </c>
      <c r="B90" s="42">
        <v>33000</v>
      </c>
      <c r="C90" s="43">
        <v>2000000</v>
      </c>
      <c r="D90" s="44">
        <v>90</v>
      </c>
    </row>
    <row r="91" spans="1:4" x14ac:dyDescent="0.25">
      <c r="A91" s="41" t="s">
        <v>111</v>
      </c>
      <c r="B91" s="42">
        <v>25000</v>
      </c>
      <c r="C91" s="43">
        <v>500000</v>
      </c>
      <c r="D91" s="44">
        <v>33</v>
      </c>
    </row>
    <row r="92" spans="1:4" x14ac:dyDescent="0.25">
      <c r="A92" s="41" t="s">
        <v>112</v>
      </c>
      <c r="B92" s="42">
        <v>50000</v>
      </c>
      <c r="C92" s="43">
        <v>1500000</v>
      </c>
      <c r="D92" s="44">
        <v>45</v>
      </c>
    </row>
    <row r="93" spans="1:4" x14ac:dyDescent="0.25">
      <c r="A93" s="46" t="s">
        <v>113</v>
      </c>
      <c r="B93" s="48">
        <v>50000</v>
      </c>
      <c r="C93" s="50">
        <v>1000000</v>
      </c>
      <c r="D93" s="52">
        <v>30</v>
      </c>
    </row>
    <row r="94" spans="1:4" x14ac:dyDescent="0.25">
      <c r="A94" s="45" t="s">
        <v>114</v>
      </c>
      <c r="B94" s="47">
        <f>SUM(B86:B93)</f>
        <v>378000</v>
      </c>
      <c r="C94" s="49">
        <f>SUM(C86:C93)</f>
        <v>24700000</v>
      </c>
      <c r="D94" s="51">
        <f>IF(B94&gt;0,C94/B94,0)</f>
        <v>65.343915343915342</v>
      </c>
    </row>
    <row r="96" spans="1:4" x14ac:dyDescent="0.25">
      <c r="A96" s="34" t="s">
        <v>115</v>
      </c>
    </row>
  </sheetData>
  <mergeCells count="2">
    <mergeCell ref="A3:F3"/>
    <mergeCell ref="A4:F4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Normal="100" workbookViewId="0"/>
  </sheetViews>
  <sheetFormatPr defaultColWidth="8.7109375" defaultRowHeight="15" x14ac:dyDescent="0.25"/>
  <cols>
    <col min="1" max="1" width="38.7109375" customWidth="1"/>
    <col min="2" max="2" width="21.85546875" customWidth="1"/>
    <col min="3" max="3" width="19" bestFit="1" customWidth="1"/>
    <col min="4" max="4" width="18" customWidth="1"/>
    <col min="5" max="5" width="18" bestFit="1" customWidth="1"/>
    <col min="6" max="6" width="18.85546875" bestFit="1" customWidth="1"/>
    <col min="7" max="7" width="17.5703125" bestFit="1" customWidth="1"/>
    <col min="8" max="8" width="14" bestFit="1" customWidth="1"/>
    <col min="9" max="9" width="14.5703125" bestFit="1" customWidth="1"/>
  </cols>
  <sheetData>
    <row r="1" spans="1:9" ht="98.25" customHeight="1" x14ac:dyDescent="0.25">
      <c r="A1" s="59" t="e" vm="1">
        <v>#VALUE!</v>
      </c>
      <c r="B1" s="60" t="s">
        <v>173</v>
      </c>
    </row>
    <row r="3" spans="1:9" ht="17.25" customHeight="1" x14ac:dyDescent="0.25">
      <c r="A3" s="63" t="str">
        <f>Instructions!B63&amp;" - Revenue Cycle ProForma Analysis"</f>
        <v>Synergy Billing - Revenue Cycle ProForma Analysis</v>
      </c>
      <c r="B3" s="63"/>
      <c r="C3" s="63"/>
      <c r="D3" s="63"/>
      <c r="E3" s="63"/>
      <c r="F3" s="63"/>
      <c r="G3" s="63"/>
      <c r="H3" s="63"/>
      <c r="I3" s="63"/>
    </row>
    <row r="4" spans="1:9" ht="15" customHeight="1" x14ac:dyDescent="0.25">
      <c r="A4" s="64" t="str">
        <f>"Analysis Period: "&amp;Instructions!B64</f>
        <v>Analysis Period: FY 2025</v>
      </c>
      <c r="B4" s="64"/>
      <c r="C4" s="64"/>
      <c r="D4" s="64"/>
      <c r="E4" s="64"/>
      <c r="F4" s="64"/>
      <c r="G4" s="64"/>
      <c r="H4" s="64"/>
      <c r="I4" s="64"/>
    </row>
    <row r="6" spans="1:9" ht="27.75" customHeight="1" x14ac:dyDescent="0.25">
      <c r="A6" s="6" t="s">
        <v>116</v>
      </c>
      <c r="B6" s="6" t="s">
        <v>117</v>
      </c>
      <c r="C6" s="6" t="s">
        <v>118</v>
      </c>
      <c r="D6" s="6" t="s">
        <v>119</v>
      </c>
      <c r="E6" s="6" t="s">
        <v>120</v>
      </c>
      <c r="F6" s="6" t="s">
        <v>121</v>
      </c>
      <c r="G6" s="6" t="s">
        <v>122</v>
      </c>
      <c r="H6" s="6" t="s">
        <v>123</v>
      </c>
      <c r="I6" s="6" t="s">
        <v>124</v>
      </c>
    </row>
    <row r="7" spans="1:9" ht="15" customHeight="1" x14ac:dyDescent="0.25">
      <c r="A7" s="53" t="str">
        <f>Instructions!A86</f>
        <v>Medicare</v>
      </c>
      <c r="B7" s="53">
        <f>Instructions!B86</f>
        <v>100000</v>
      </c>
      <c r="C7" s="55">
        <f>Instructions!C86</f>
        <v>10000000</v>
      </c>
      <c r="D7" s="7">
        <f t="shared" ref="D7:D15" si="0">IF(B7&gt;0,C7/B7,0)</f>
        <v>100</v>
      </c>
      <c r="E7" s="7">
        <f t="shared" ref="E7:E14" si="1">B7*D7</f>
        <v>10000000</v>
      </c>
      <c r="F7" s="7">
        <f t="shared" ref="F7:F14" si="2">C7-E7</f>
        <v>0</v>
      </c>
      <c r="G7" s="7">
        <f t="shared" ref="G7:G14" si="3">E7-C7</f>
        <v>0</v>
      </c>
      <c r="H7" s="7">
        <f t="shared" ref="H7:H14" si="4">C7*0.06</f>
        <v>600000</v>
      </c>
      <c r="I7" s="7">
        <f t="shared" ref="I7:I14" si="5">G7-H7</f>
        <v>-600000</v>
      </c>
    </row>
    <row r="8" spans="1:9" ht="15" customHeight="1" x14ac:dyDescent="0.25">
      <c r="A8" s="53" t="str">
        <f>Instructions!A87</f>
        <v>Medicare Advantage</v>
      </c>
      <c r="B8" s="53">
        <f>Instructions!B87</f>
        <v>50000</v>
      </c>
      <c r="C8" s="55">
        <f>Instructions!C87</f>
        <v>5000000</v>
      </c>
      <c r="D8" s="7">
        <f t="shared" si="0"/>
        <v>100</v>
      </c>
      <c r="E8" s="7">
        <f t="shared" si="1"/>
        <v>5000000</v>
      </c>
      <c r="F8" s="7">
        <f t="shared" si="2"/>
        <v>0</v>
      </c>
      <c r="G8" s="7">
        <f t="shared" si="3"/>
        <v>0</v>
      </c>
      <c r="H8" s="7">
        <f t="shared" si="4"/>
        <v>300000</v>
      </c>
      <c r="I8" s="7">
        <f t="shared" si="5"/>
        <v>-300000</v>
      </c>
    </row>
    <row r="9" spans="1:9" ht="15" customHeight="1" x14ac:dyDescent="0.25">
      <c r="A9" s="53" t="str">
        <f>Instructions!A88</f>
        <v>Medicaid - FFS</v>
      </c>
      <c r="B9" s="53">
        <f>Instructions!B88</f>
        <v>40000</v>
      </c>
      <c r="C9" s="55">
        <f>Instructions!C88</f>
        <v>4500000</v>
      </c>
      <c r="D9" s="7">
        <f t="shared" si="0"/>
        <v>112.5</v>
      </c>
      <c r="E9" s="7">
        <f t="shared" si="1"/>
        <v>4500000</v>
      </c>
      <c r="F9" s="7">
        <f t="shared" si="2"/>
        <v>0</v>
      </c>
      <c r="G9" s="7">
        <f t="shared" si="3"/>
        <v>0</v>
      </c>
      <c r="H9" s="7">
        <f t="shared" si="4"/>
        <v>270000</v>
      </c>
      <c r="I9" s="7">
        <f t="shared" si="5"/>
        <v>-270000</v>
      </c>
    </row>
    <row r="10" spans="1:9" ht="15" customHeight="1" x14ac:dyDescent="0.25">
      <c r="A10" s="53" t="str">
        <f>Instructions!A89</f>
        <v>Medicaid MCO - Plan A</v>
      </c>
      <c r="B10" s="53">
        <f>Instructions!B89</f>
        <v>30000</v>
      </c>
      <c r="C10" s="55">
        <f>Instructions!C89</f>
        <v>200000</v>
      </c>
      <c r="D10" s="7">
        <f t="shared" si="0"/>
        <v>6.666666666666667</v>
      </c>
      <c r="E10" s="7">
        <f t="shared" si="1"/>
        <v>200000</v>
      </c>
      <c r="F10" s="7">
        <f t="shared" si="2"/>
        <v>0</v>
      </c>
      <c r="G10" s="7">
        <f t="shared" si="3"/>
        <v>0</v>
      </c>
      <c r="H10" s="7">
        <f t="shared" si="4"/>
        <v>12000</v>
      </c>
      <c r="I10" s="7">
        <f t="shared" si="5"/>
        <v>-12000</v>
      </c>
    </row>
    <row r="11" spans="1:9" ht="15" customHeight="1" x14ac:dyDescent="0.25">
      <c r="A11" s="53" t="str">
        <f>Instructions!A90</f>
        <v>Medicaid MCO - Plan B</v>
      </c>
      <c r="B11" s="53">
        <f>Instructions!B90</f>
        <v>33000</v>
      </c>
      <c r="C11" s="55">
        <f>Instructions!C90</f>
        <v>2000000</v>
      </c>
      <c r="D11" s="7">
        <f t="shared" si="0"/>
        <v>60.606060606060609</v>
      </c>
      <c r="E11" s="7">
        <f t="shared" si="1"/>
        <v>2000000</v>
      </c>
      <c r="F11" s="7">
        <f t="shared" si="2"/>
        <v>0</v>
      </c>
      <c r="G11" s="7">
        <f t="shared" si="3"/>
        <v>0</v>
      </c>
      <c r="H11" s="7">
        <f t="shared" si="4"/>
        <v>120000</v>
      </c>
      <c r="I11" s="7">
        <f t="shared" si="5"/>
        <v>-120000</v>
      </c>
    </row>
    <row r="12" spans="1:9" ht="15" customHeight="1" x14ac:dyDescent="0.25">
      <c r="A12" s="53" t="str">
        <f>Instructions!A91</f>
        <v>Commercial - BCBS</v>
      </c>
      <c r="B12" s="53">
        <f>Instructions!B91</f>
        <v>25000</v>
      </c>
      <c r="C12" s="55">
        <f>Instructions!C91</f>
        <v>500000</v>
      </c>
      <c r="D12" s="7">
        <f t="shared" si="0"/>
        <v>20</v>
      </c>
      <c r="E12" s="7">
        <f t="shared" si="1"/>
        <v>500000</v>
      </c>
      <c r="F12" s="7">
        <f t="shared" si="2"/>
        <v>0</v>
      </c>
      <c r="G12" s="7">
        <f t="shared" si="3"/>
        <v>0</v>
      </c>
      <c r="H12" s="7">
        <f t="shared" si="4"/>
        <v>30000</v>
      </c>
      <c r="I12" s="7">
        <f t="shared" si="5"/>
        <v>-30000</v>
      </c>
    </row>
    <row r="13" spans="1:9" ht="15" customHeight="1" x14ac:dyDescent="0.25">
      <c r="A13" s="53" t="str">
        <f>Instructions!A92</f>
        <v>Commercial - Other</v>
      </c>
      <c r="B13" s="53">
        <f>Instructions!B92</f>
        <v>50000</v>
      </c>
      <c r="C13" s="55">
        <f>Instructions!C92</f>
        <v>1500000</v>
      </c>
      <c r="D13" s="7">
        <f t="shared" si="0"/>
        <v>30</v>
      </c>
      <c r="E13" s="7">
        <f t="shared" si="1"/>
        <v>1500000</v>
      </c>
      <c r="F13" s="7">
        <f t="shared" si="2"/>
        <v>0</v>
      </c>
      <c r="G13" s="7">
        <f t="shared" si="3"/>
        <v>0</v>
      </c>
      <c r="H13" s="7">
        <f t="shared" si="4"/>
        <v>90000</v>
      </c>
      <c r="I13" s="7">
        <f t="shared" si="5"/>
        <v>-90000</v>
      </c>
    </row>
    <row r="14" spans="1:9" ht="15" customHeight="1" x14ac:dyDescent="0.25">
      <c r="A14" s="53" t="str">
        <f>Instructions!A93</f>
        <v>Self Pay / Sliding Fee</v>
      </c>
      <c r="B14" s="53">
        <f>Instructions!B93</f>
        <v>50000</v>
      </c>
      <c r="C14" s="55">
        <f>Instructions!C93</f>
        <v>1000000</v>
      </c>
      <c r="D14" s="7">
        <f t="shared" si="0"/>
        <v>20</v>
      </c>
      <c r="E14" s="7">
        <f t="shared" si="1"/>
        <v>1000000</v>
      </c>
      <c r="F14" s="7">
        <f t="shared" si="2"/>
        <v>0</v>
      </c>
      <c r="G14" s="7">
        <f t="shared" si="3"/>
        <v>0</v>
      </c>
      <c r="H14" s="7">
        <f t="shared" si="4"/>
        <v>60000</v>
      </c>
      <c r="I14" s="7">
        <f t="shared" si="5"/>
        <v>-60000</v>
      </c>
    </row>
    <row r="15" spans="1:9" ht="15" customHeight="1" x14ac:dyDescent="0.25">
      <c r="A15" s="8" t="s">
        <v>125</v>
      </c>
      <c r="B15" s="8">
        <f>SUM(B7:B14)</f>
        <v>378000</v>
      </c>
      <c r="C15" s="9">
        <f>SUM(C7:C14)</f>
        <v>24700000</v>
      </c>
      <c r="D15" s="9">
        <f t="shared" si="0"/>
        <v>65.343915343915342</v>
      </c>
      <c r="E15" s="9">
        <f>SUM(E7:E14)</f>
        <v>24700000</v>
      </c>
      <c r="F15" s="9">
        <f>SUM(F7:F14)</f>
        <v>0</v>
      </c>
      <c r="G15" s="9">
        <f>SUM(G7:G14)</f>
        <v>0</v>
      </c>
      <c r="H15" s="9">
        <f>SUM(H7:H14)</f>
        <v>1482000</v>
      </c>
      <c r="I15" s="9">
        <f>SUM(I7:I14)</f>
        <v>-1482000</v>
      </c>
    </row>
    <row r="17" spans="1:1" ht="15" customHeight="1" x14ac:dyDescent="0.25">
      <c r="A17" s="10" t="s">
        <v>126</v>
      </c>
    </row>
  </sheetData>
  <mergeCells count="2">
    <mergeCell ref="A3:I3"/>
    <mergeCell ref="A4:I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zoomScaleNormal="100" workbookViewId="0"/>
  </sheetViews>
  <sheetFormatPr defaultColWidth="8.7109375" defaultRowHeight="15" x14ac:dyDescent="0.25"/>
  <cols>
    <col min="1" max="1" width="28.85546875" customWidth="1"/>
    <col min="2" max="2" width="33.42578125" bestFit="1" customWidth="1"/>
    <col min="3" max="3" width="17.7109375" bestFit="1" customWidth="1"/>
    <col min="4" max="4" width="26.7109375" bestFit="1" customWidth="1"/>
    <col min="5" max="5" width="18.7109375" bestFit="1" customWidth="1"/>
    <col min="6" max="6" width="15.7109375" bestFit="1" customWidth="1"/>
    <col min="7" max="9" width="17.5703125" bestFit="1" customWidth="1"/>
    <col min="10" max="10" width="15.85546875" bestFit="1" customWidth="1"/>
  </cols>
  <sheetData>
    <row r="1" spans="1:4" ht="104.25" customHeight="1" x14ac:dyDescent="0.25">
      <c r="A1" s="59" t="e" vm="1">
        <v>#VALUE!</v>
      </c>
      <c r="B1" s="60" t="s">
        <v>173</v>
      </c>
    </row>
    <row r="3" spans="1:4" ht="15" customHeight="1" x14ac:dyDescent="0.25">
      <c r="B3" s="1" t="s">
        <v>67</v>
      </c>
    </row>
    <row r="4" spans="1:4" ht="15" customHeight="1" x14ac:dyDescent="0.25">
      <c r="B4" s="2" t="s">
        <v>127</v>
      </c>
      <c r="C4" s="53" t="str">
        <f>Instructions!B63</f>
        <v>Synergy Billing</v>
      </c>
      <c r="D4" s="11" t="s">
        <v>128</v>
      </c>
    </row>
    <row r="5" spans="1:4" ht="15" customHeight="1" x14ac:dyDescent="0.25">
      <c r="B5" s="2" t="s">
        <v>73</v>
      </c>
      <c r="C5" s="53" t="str">
        <f>Instructions!B65</f>
        <v>Florida</v>
      </c>
    </row>
    <row r="6" spans="1:4" ht="15" customHeight="1" x14ac:dyDescent="0.25">
      <c r="B6" s="2" t="s">
        <v>75</v>
      </c>
      <c r="C6" s="53">
        <f>Instructions!B66</f>
        <v>18</v>
      </c>
    </row>
    <row r="7" spans="1:4" ht="15" customHeight="1" x14ac:dyDescent="0.25">
      <c r="B7" s="2" t="s">
        <v>76</v>
      </c>
      <c r="C7" s="53">
        <f>Instructions!B67</f>
        <v>12</v>
      </c>
    </row>
    <row r="8" spans="1:4" ht="15" customHeight="1" x14ac:dyDescent="0.25">
      <c r="B8" s="2" t="s">
        <v>77</v>
      </c>
      <c r="C8" s="53" t="str">
        <f>Instructions!B68</f>
        <v>eCW</v>
      </c>
      <c r="D8" s="11" t="s">
        <v>79</v>
      </c>
    </row>
    <row r="9" spans="1:4" ht="15" customHeight="1" x14ac:dyDescent="0.25">
      <c r="B9" s="2" t="s">
        <v>80</v>
      </c>
      <c r="C9" s="53">
        <f>Instructions!B69</f>
        <v>212.33</v>
      </c>
      <c r="D9" s="11" t="s">
        <v>81</v>
      </c>
    </row>
    <row r="12" spans="1:4" ht="15" customHeight="1" x14ac:dyDescent="0.25">
      <c r="B12" s="1" t="s">
        <v>82</v>
      </c>
    </row>
    <row r="13" spans="1:4" ht="15" customHeight="1" x14ac:dyDescent="0.25">
      <c r="B13" s="2" t="s">
        <v>83</v>
      </c>
      <c r="C13" s="54">
        <f>Instructions!B72</f>
        <v>0.05</v>
      </c>
      <c r="D13" s="11" t="s">
        <v>84</v>
      </c>
    </row>
    <row r="14" spans="1:4" ht="15" customHeight="1" x14ac:dyDescent="0.25">
      <c r="B14" s="2" t="s">
        <v>85</v>
      </c>
      <c r="C14" s="54">
        <f>Instructions!B73</f>
        <v>0.15</v>
      </c>
      <c r="D14" s="11" t="s">
        <v>86</v>
      </c>
    </row>
    <row r="15" spans="1:4" ht="15" customHeight="1" x14ac:dyDescent="0.25">
      <c r="B15" s="2" t="s">
        <v>87</v>
      </c>
      <c r="C15" s="54">
        <f>Instructions!B74</f>
        <v>0.5</v>
      </c>
      <c r="D15" s="11" t="s">
        <v>88</v>
      </c>
    </row>
    <row r="16" spans="1:4" ht="15" customHeight="1" x14ac:dyDescent="0.25">
      <c r="B16" s="2" t="s">
        <v>89</v>
      </c>
      <c r="C16" s="54">
        <f>Instructions!B75</f>
        <v>0.05</v>
      </c>
      <c r="D16" s="11" t="s">
        <v>90</v>
      </c>
    </row>
    <row r="17" spans="1:11" ht="15" customHeight="1" x14ac:dyDescent="0.25">
      <c r="B17" s="2" t="s">
        <v>129</v>
      </c>
      <c r="C17" s="53">
        <f>Instructions!B76</f>
        <v>50</v>
      </c>
      <c r="D17" s="11" t="s">
        <v>130</v>
      </c>
    </row>
    <row r="18" spans="1:11" ht="15" customHeight="1" x14ac:dyDescent="0.25">
      <c r="B18" s="2" t="s">
        <v>131</v>
      </c>
      <c r="C18" s="53">
        <f>Instructions!B77</f>
        <v>8</v>
      </c>
      <c r="D18" s="11" t="s">
        <v>132</v>
      </c>
    </row>
    <row r="19" spans="1:11" ht="15" customHeight="1" x14ac:dyDescent="0.25">
      <c r="B19" s="2" t="s">
        <v>133</v>
      </c>
      <c r="C19" s="53">
        <f>Instructions!B78</f>
        <v>6</v>
      </c>
      <c r="D19" s="11" t="s">
        <v>134</v>
      </c>
    </row>
    <row r="20" spans="1:11" ht="15" customHeight="1" x14ac:dyDescent="0.25">
      <c r="B20" s="2" t="s">
        <v>135</v>
      </c>
      <c r="C20" s="53">
        <f>Instructions!B79</f>
        <v>200</v>
      </c>
      <c r="D20" s="11" t="s">
        <v>136</v>
      </c>
    </row>
    <row r="21" spans="1:11" ht="15" customHeight="1" x14ac:dyDescent="0.25">
      <c r="B21" s="2" t="s">
        <v>98</v>
      </c>
      <c r="C21" s="54">
        <f>Instructions!B80</f>
        <v>0</v>
      </c>
      <c r="D21" s="11" t="s">
        <v>99</v>
      </c>
    </row>
    <row r="24" spans="1:11" ht="15" customHeight="1" x14ac:dyDescent="0.25">
      <c r="A24" s="65" t="s">
        <v>137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ht="27.75" customHeight="1" x14ac:dyDescent="0.25">
      <c r="A25" s="6" t="s">
        <v>138</v>
      </c>
      <c r="B25" s="6" t="s">
        <v>139</v>
      </c>
      <c r="C25" s="6" t="s">
        <v>104</v>
      </c>
      <c r="D25" s="6" t="s">
        <v>140</v>
      </c>
      <c r="E25" s="6" t="s">
        <v>51</v>
      </c>
      <c r="F25" s="6" t="s">
        <v>53</v>
      </c>
      <c r="G25" s="6" t="s">
        <v>141</v>
      </c>
      <c r="H25" s="6" t="s">
        <v>142</v>
      </c>
      <c r="I25" s="6" t="s">
        <v>143</v>
      </c>
      <c r="J25" s="6" t="s">
        <v>144</v>
      </c>
    </row>
    <row r="26" spans="1:11" ht="15" customHeight="1" x14ac:dyDescent="0.25">
      <c r="A26" s="53" t="str">
        <f>Instructions!A86</f>
        <v>Medicare</v>
      </c>
      <c r="B26" s="56">
        <f>Instructions!B86</f>
        <v>100000</v>
      </c>
      <c r="C26" s="55">
        <f>Instructions!C86</f>
        <v>10000000</v>
      </c>
      <c r="D26" s="55">
        <f>Instructions!D86</f>
        <v>150</v>
      </c>
      <c r="E26" s="7">
        <f t="shared" ref="E26:E33" si="0">D26*B26</f>
        <v>15000000</v>
      </c>
      <c r="F26" s="7">
        <f t="shared" ref="F26:F33" si="1">C26-E26</f>
        <v>-5000000</v>
      </c>
      <c r="G26" s="7">
        <f t="shared" ref="G26:G33" si="2">E26*0.95</f>
        <v>14250000</v>
      </c>
      <c r="H26" s="7">
        <f t="shared" ref="H26:H33" si="3">E26*0.9</f>
        <v>13500000</v>
      </c>
      <c r="I26" s="7">
        <f t="shared" ref="I26:I33" si="4">E26*0.85</f>
        <v>12750000</v>
      </c>
      <c r="J26" s="7">
        <f t="shared" ref="J26:J33" si="5">E26-C26</f>
        <v>5000000</v>
      </c>
    </row>
    <row r="27" spans="1:11" ht="15" customHeight="1" x14ac:dyDescent="0.25">
      <c r="A27" s="53" t="str">
        <f>Instructions!A87</f>
        <v>Medicare Advantage</v>
      </c>
      <c r="B27" s="56">
        <f>Instructions!B87</f>
        <v>50000</v>
      </c>
      <c r="C27" s="55">
        <f>Instructions!C87</f>
        <v>5000000</v>
      </c>
      <c r="D27" s="55">
        <f>Instructions!D87</f>
        <v>150</v>
      </c>
      <c r="E27" s="7">
        <f t="shared" si="0"/>
        <v>7500000</v>
      </c>
      <c r="F27" s="7">
        <f t="shared" si="1"/>
        <v>-2500000</v>
      </c>
      <c r="G27" s="7">
        <f t="shared" si="2"/>
        <v>7125000</v>
      </c>
      <c r="H27" s="7">
        <f t="shared" si="3"/>
        <v>6750000</v>
      </c>
      <c r="I27" s="7">
        <f t="shared" si="4"/>
        <v>6375000</v>
      </c>
      <c r="J27" s="7">
        <f t="shared" si="5"/>
        <v>2500000</v>
      </c>
    </row>
    <row r="28" spans="1:11" ht="15" customHeight="1" x14ac:dyDescent="0.25">
      <c r="A28" s="53" t="str">
        <f>Instructions!A88</f>
        <v>Medicaid - FFS</v>
      </c>
      <c r="B28" s="56">
        <f>Instructions!B88</f>
        <v>40000</v>
      </c>
      <c r="C28" s="55">
        <f>Instructions!C88</f>
        <v>4500000</v>
      </c>
      <c r="D28" s="55">
        <f>Instructions!D88</f>
        <v>180</v>
      </c>
      <c r="E28" s="7">
        <f t="shared" si="0"/>
        <v>7200000</v>
      </c>
      <c r="F28" s="7">
        <f t="shared" si="1"/>
        <v>-2700000</v>
      </c>
      <c r="G28" s="7">
        <f t="shared" si="2"/>
        <v>6840000</v>
      </c>
      <c r="H28" s="7">
        <f t="shared" si="3"/>
        <v>6480000</v>
      </c>
      <c r="I28" s="7">
        <f t="shared" si="4"/>
        <v>6120000</v>
      </c>
      <c r="J28" s="7">
        <f t="shared" si="5"/>
        <v>2700000</v>
      </c>
    </row>
    <row r="29" spans="1:11" ht="15" customHeight="1" x14ac:dyDescent="0.25">
      <c r="A29" s="53" t="str">
        <f>Instructions!A89</f>
        <v>Medicaid MCO - Plan A</v>
      </c>
      <c r="B29" s="56">
        <f>Instructions!B89</f>
        <v>30000</v>
      </c>
      <c r="C29" s="55">
        <f>Instructions!C89</f>
        <v>200000</v>
      </c>
      <c r="D29" s="55">
        <f>Instructions!D89</f>
        <v>93</v>
      </c>
      <c r="E29" s="7">
        <f t="shared" si="0"/>
        <v>2790000</v>
      </c>
      <c r="F29" s="7">
        <f t="shared" si="1"/>
        <v>-2590000</v>
      </c>
      <c r="G29" s="7">
        <f t="shared" si="2"/>
        <v>2650500</v>
      </c>
      <c r="H29" s="7">
        <f t="shared" si="3"/>
        <v>2511000</v>
      </c>
      <c r="I29" s="7">
        <f t="shared" si="4"/>
        <v>2371500</v>
      </c>
      <c r="J29" s="7">
        <f t="shared" si="5"/>
        <v>2590000</v>
      </c>
    </row>
    <row r="30" spans="1:11" ht="15" customHeight="1" x14ac:dyDescent="0.25">
      <c r="A30" s="53" t="str">
        <f>Instructions!A90</f>
        <v>Medicaid MCO - Plan B</v>
      </c>
      <c r="B30" s="56">
        <f>Instructions!B90</f>
        <v>33000</v>
      </c>
      <c r="C30" s="55">
        <f>Instructions!C90</f>
        <v>2000000</v>
      </c>
      <c r="D30" s="55">
        <f>Instructions!D90</f>
        <v>90</v>
      </c>
      <c r="E30" s="7">
        <f t="shared" si="0"/>
        <v>2970000</v>
      </c>
      <c r="F30" s="7">
        <f t="shared" si="1"/>
        <v>-970000</v>
      </c>
      <c r="G30" s="7">
        <f t="shared" si="2"/>
        <v>2821500</v>
      </c>
      <c r="H30" s="7">
        <f t="shared" si="3"/>
        <v>2673000</v>
      </c>
      <c r="I30" s="7">
        <f t="shared" si="4"/>
        <v>2524500</v>
      </c>
      <c r="J30" s="7">
        <f t="shared" si="5"/>
        <v>970000</v>
      </c>
    </row>
    <row r="31" spans="1:11" ht="15" customHeight="1" x14ac:dyDescent="0.25">
      <c r="A31" s="53" t="str">
        <f>Instructions!A91</f>
        <v>Commercial - BCBS</v>
      </c>
      <c r="B31" s="56">
        <f>Instructions!B91</f>
        <v>25000</v>
      </c>
      <c r="C31" s="55">
        <f>Instructions!C91</f>
        <v>500000</v>
      </c>
      <c r="D31" s="55">
        <f>Instructions!D91</f>
        <v>33</v>
      </c>
      <c r="E31" s="7">
        <f t="shared" si="0"/>
        <v>825000</v>
      </c>
      <c r="F31" s="7">
        <f t="shared" si="1"/>
        <v>-325000</v>
      </c>
      <c r="G31" s="7">
        <f t="shared" si="2"/>
        <v>783750</v>
      </c>
      <c r="H31" s="7">
        <f t="shared" si="3"/>
        <v>742500</v>
      </c>
      <c r="I31" s="7">
        <f t="shared" si="4"/>
        <v>701250</v>
      </c>
      <c r="J31" s="7">
        <f t="shared" si="5"/>
        <v>325000</v>
      </c>
    </row>
    <row r="32" spans="1:11" ht="15" customHeight="1" x14ac:dyDescent="0.25">
      <c r="A32" s="53" t="str">
        <f>Instructions!A92</f>
        <v>Commercial - Other</v>
      </c>
      <c r="B32" s="56">
        <f>Instructions!B92</f>
        <v>50000</v>
      </c>
      <c r="C32" s="55">
        <f>Instructions!C92</f>
        <v>1500000</v>
      </c>
      <c r="D32" s="55">
        <f>Instructions!D92</f>
        <v>45</v>
      </c>
      <c r="E32" s="7">
        <f t="shared" si="0"/>
        <v>2250000</v>
      </c>
      <c r="F32" s="7">
        <f t="shared" si="1"/>
        <v>-750000</v>
      </c>
      <c r="G32" s="7">
        <f t="shared" si="2"/>
        <v>2137500</v>
      </c>
      <c r="H32" s="7">
        <f t="shared" si="3"/>
        <v>2025000</v>
      </c>
      <c r="I32" s="7">
        <f t="shared" si="4"/>
        <v>1912500</v>
      </c>
      <c r="J32" s="7">
        <f t="shared" si="5"/>
        <v>750000</v>
      </c>
    </row>
    <row r="33" spans="1:10" ht="15" customHeight="1" x14ac:dyDescent="0.25">
      <c r="A33" s="53" t="str">
        <f>Instructions!A93</f>
        <v>Self Pay / Sliding Fee</v>
      </c>
      <c r="B33" s="56">
        <f>Instructions!B93</f>
        <v>50000</v>
      </c>
      <c r="C33" s="55">
        <f>Instructions!C93</f>
        <v>1000000</v>
      </c>
      <c r="D33" s="55">
        <f>Instructions!D93</f>
        <v>30</v>
      </c>
      <c r="E33" s="7">
        <f t="shared" si="0"/>
        <v>1500000</v>
      </c>
      <c r="F33" s="7">
        <f t="shared" si="1"/>
        <v>-500000</v>
      </c>
      <c r="G33" s="7">
        <f t="shared" si="2"/>
        <v>1425000</v>
      </c>
      <c r="H33" s="7">
        <f t="shared" si="3"/>
        <v>1350000</v>
      </c>
      <c r="I33" s="7">
        <f t="shared" si="4"/>
        <v>1275000</v>
      </c>
      <c r="J33" s="7">
        <f t="shared" si="5"/>
        <v>500000</v>
      </c>
    </row>
    <row r="34" spans="1:10" ht="15" customHeight="1" x14ac:dyDescent="0.25">
      <c r="A34" s="8" t="s">
        <v>145</v>
      </c>
      <c r="B34" s="57">
        <f>SUM(B26:B33)</f>
        <v>378000</v>
      </c>
      <c r="C34" s="9">
        <f>SUM(C26:C33)</f>
        <v>24700000</v>
      </c>
      <c r="D34" s="9">
        <f>IF(B34&gt;0,C34/B34,0)</f>
        <v>65.343915343915342</v>
      </c>
      <c r="E34" s="9">
        <f t="shared" ref="E34:J34" si="6">SUM(E26:E32)</f>
        <v>38535000</v>
      </c>
      <c r="F34" s="9">
        <f t="shared" si="6"/>
        <v>-14835000</v>
      </c>
      <c r="G34" s="9">
        <f t="shared" si="6"/>
        <v>36608250</v>
      </c>
      <c r="H34" s="9">
        <f t="shared" si="6"/>
        <v>34681500</v>
      </c>
      <c r="I34" s="9">
        <f t="shared" si="6"/>
        <v>32754750</v>
      </c>
      <c r="J34" s="9">
        <f t="shared" si="6"/>
        <v>14835000</v>
      </c>
    </row>
    <row r="35" spans="1:10" ht="15" customHeight="1" x14ac:dyDescent="0.25">
      <c r="A35" s="12" t="s">
        <v>146</v>
      </c>
      <c r="B35" s="58">
        <f>SUM(B26:B33)</f>
        <v>378000</v>
      </c>
      <c r="C35" s="13">
        <f>SUM(C26:C33)</f>
        <v>24700000</v>
      </c>
      <c r="D35" s="13">
        <f>IF(B35&gt;0,C35/B35,0)</f>
        <v>65.343915343915342</v>
      </c>
      <c r="E35" s="13">
        <f t="shared" ref="E35:J35" si="7">SUM(E26:E33)</f>
        <v>40035000</v>
      </c>
      <c r="F35" s="13">
        <f t="shared" si="7"/>
        <v>-15335000</v>
      </c>
      <c r="G35" s="13">
        <f t="shared" si="7"/>
        <v>38033250</v>
      </c>
      <c r="H35" s="13">
        <f t="shared" si="7"/>
        <v>36031500</v>
      </c>
      <c r="I35" s="13">
        <f t="shared" si="7"/>
        <v>34029750</v>
      </c>
      <c r="J35" s="13">
        <f t="shared" si="7"/>
        <v>15335000</v>
      </c>
    </row>
  </sheetData>
  <mergeCells count="1">
    <mergeCell ref="A24:K2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/>
  </sheetViews>
  <sheetFormatPr defaultColWidth="8.7109375" defaultRowHeight="15" x14ac:dyDescent="0.25"/>
  <cols>
    <col min="1" max="1" width="33" customWidth="1"/>
    <col min="2" max="2" width="19.85546875" customWidth="1"/>
    <col min="3" max="3" width="16.7109375" bestFit="1" customWidth="1"/>
    <col min="4" max="4" width="10.28515625" bestFit="1" customWidth="1"/>
    <col min="5" max="5" width="7.7109375" bestFit="1" customWidth="1"/>
    <col min="6" max="6" width="17.5703125" bestFit="1" customWidth="1"/>
    <col min="7" max="7" width="16.28515625" bestFit="1" customWidth="1"/>
    <col min="8" max="8" width="19.140625" bestFit="1" customWidth="1"/>
  </cols>
  <sheetData>
    <row r="1" spans="1:9" ht="99.75" customHeight="1" x14ac:dyDescent="0.25">
      <c r="A1" s="59" t="e" vm="1">
        <v>#VALUE!</v>
      </c>
      <c r="B1" s="60" t="s">
        <v>173</v>
      </c>
    </row>
    <row r="3" spans="1:9" ht="15" customHeight="1" x14ac:dyDescent="0.25">
      <c r="A3" s="65" t="s">
        <v>147</v>
      </c>
      <c r="B3" s="65"/>
      <c r="C3" s="65"/>
      <c r="D3" s="65"/>
      <c r="E3" s="65"/>
      <c r="F3" s="65"/>
      <c r="G3" s="65"/>
      <c r="H3" s="65"/>
      <c r="I3" s="65"/>
    </row>
    <row r="4" spans="1:9" ht="15" customHeight="1" x14ac:dyDescent="0.25">
      <c r="A4" s="14" t="s">
        <v>148</v>
      </c>
    </row>
    <row r="6" spans="1:9" ht="15" customHeight="1" x14ac:dyDescent="0.25">
      <c r="A6" s="6" t="s">
        <v>138</v>
      </c>
      <c r="B6" s="6" t="s">
        <v>149</v>
      </c>
      <c r="C6" s="6" t="s">
        <v>150</v>
      </c>
      <c r="D6" s="6" t="s">
        <v>151</v>
      </c>
      <c r="E6" s="6" t="s">
        <v>152</v>
      </c>
      <c r="F6" s="6" t="s">
        <v>153</v>
      </c>
      <c r="G6" s="6" t="s">
        <v>154</v>
      </c>
      <c r="H6" s="6" t="s">
        <v>155</v>
      </c>
    </row>
    <row r="7" spans="1:9" ht="15" customHeight="1" x14ac:dyDescent="0.25">
      <c r="A7" s="4" t="str">
        <f>Instructions!A86</f>
        <v>Medicare</v>
      </c>
      <c r="B7" s="4">
        <f>Instructions!B86</f>
        <v>100000</v>
      </c>
      <c r="C7" s="4">
        <f t="shared" ref="C7:C14" si="0">B7</f>
        <v>100000</v>
      </c>
      <c r="D7" s="15">
        <f>C7*Instructions!$B$72</f>
        <v>5000</v>
      </c>
      <c r="E7" s="15">
        <f>B7*Instructions!$B$73</f>
        <v>15000</v>
      </c>
      <c r="F7" s="15">
        <f>E7*Instructions!$B$74</f>
        <v>7500</v>
      </c>
      <c r="G7" s="15">
        <f>F7*Instructions!$B$75</f>
        <v>375</v>
      </c>
      <c r="H7" s="15">
        <f t="shared" ref="H7:H14" si="1">B7*3</f>
        <v>300000</v>
      </c>
    </row>
    <row r="8" spans="1:9" ht="15" customHeight="1" x14ac:dyDescent="0.25">
      <c r="A8" s="4" t="str">
        <f>Instructions!A87</f>
        <v>Medicare Advantage</v>
      </c>
      <c r="B8" s="4">
        <f>Instructions!B87</f>
        <v>50000</v>
      </c>
      <c r="C8" s="4">
        <f t="shared" si="0"/>
        <v>50000</v>
      </c>
      <c r="D8" s="15">
        <f>C8*Instructions!$B$72</f>
        <v>2500</v>
      </c>
      <c r="E8" s="15">
        <f>B8*Instructions!$B$73</f>
        <v>7500</v>
      </c>
      <c r="F8" s="15">
        <f>E8*Instructions!$B$74</f>
        <v>3750</v>
      </c>
      <c r="G8" s="15">
        <f>F8*Instructions!$B$75</f>
        <v>187.5</v>
      </c>
      <c r="H8" s="15">
        <f t="shared" si="1"/>
        <v>150000</v>
      </c>
    </row>
    <row r="9" spans="1:9" ht="15" customHeight="1" x14ac:dyDescent="0.25">
      <c r="A9" s="4" t="str">
        <f>Instructions!A88</f>
        <v>Medicaid - FFS</v>
      </c>
      <c r="B9" s="4">
        <f>Instructions!B88</f>
        <v>40000</v>
      </c>
      <c r="C9" s="4">
        <f t="shared" si="0"/>
        <v>40000</v>
      </c>
      <c r="D9" s="15">
        <f>C9*Instructions!$B$72</f>
        <v>2000</v>
      </c>
      <c r="E9" s="15">
        <f>B9*Instructions!$B$73</f>
        <v>6000</v>
      </c>
      <c r="F9" s="15">
        <f>E9*Instructions!$B$74</f>
        <v>3000</v>
      </c>
      <c r="G9" s="15">
        <f>F9*Instructions!$B$75</f>
        <v>150</v>
      </c>
      <c r="H9" s="15">
        <f t="shared" si="1"/>
        <v>120000</v>
      </c>
    </row>
    <row r="10" spans="1:9" ht="15" customHeight="1" x14ac:dyDescent="0.25">
      <c r="A10" s="4" t="str">
        <f>Instructions!A89</f>
        <v>Medicaid MCO - Plan A</v>
      </c>
      <c r="B10" s="4">
        <f>Instructions!B89</f>
        <v>30000</v>
      </c>
      <c r="C10" s="4">
        <f t="shared" si="0"/>
        <v>30000</v>
      </c>
      <c r="D10" s="15">
        <f>C10*Instructions!$B$72</f>
        <v>1500</v>
      </c>
      <c r="E10" s="15">
        <f>B10*Instructions!$B$73</f>
        <v>4500</v>
      </c>
      <c r="F10" s="15">
        <f>E10*Instructions!$B$74</f>
        <v>2250</v>
      </c>
      <c r="G10" s="15">
        <f>F10*Instructions!$B$75</f>
        <v>112.5</v>
      </c>
      <c r="H10" s="15">
        <f t="shared" si="1"/>
        <v>90000</v>
      </c>
    </row>
    <row r="11" spans="1:9" ht="15" customHeight="1" x14ac:dyDescent="0.25">
      <c r="A11" s="4" t="str">
        <f>Instructions!A90</f>
        <v>Medicaid MCO - Plan B</v>
      </c>
      <c r="B11" s="4">
        <f>Instructions!B90</f>
        <v>33000</v>
      </c>
      <c r="C11" s="4">
        <f t="shared" si="0"/>
        <v>33000</v>
      </c>
      <c r="D11" s="15">
        <f>C11*Instructions!$B$72</f>
        <v>1650</v>
      </c>
      <c r="E11" s="15">
        <f>B11*Instructions!$B$73</f>
        <v>4950</v>
      </c>
      <c r="F11" s="15">
        <f>E11*Instructions!$B$74</f>
        <v>2475</v>
      </c>
      <c r="G11" s="15">
        <f>F11*Instructions!$B$75</f>
        <v>123.75</v>
      </c>
      <c r="H11" s="15">
        <f t="shared" si="1"/>
        <v>99000</v>
      </c>
    </row>
    <row r="12" spans="1:9" ht="15" customHeight="1" x14ac:dyDescent="0.25">
      <c r="A12" s="4" t="str">
        <f>Instructions!A91</f>
        <v>Commercial - BCBS</v>
      </c>
      <c r="B12" s="4">
        <f>Instructions!B91</f>
        <v>25000</v>
      </c>
      <c r="C12" s="4">
        <f t="shared" si="0"/>
        <v>25000</v>
      </c>
      <c r="D12" s="15">
        <f>C12*Instructions!$B$72</f>
        <v>1250</v>
      </c>
      <c r="E12" s="15">
        <f>B12*Instructions!$B$73</f>
        <v>3750</v>
      </c>
      <c r="F12" s="15">
        <f>E12*Instructions!$B$74</f>
        <v>1875</v>
      </c>
      <c r="G12" s="15">
        <f>F12*Instructions!$B$75</f>
        <v>93.75</v>
      </c>
      <c r="H12" s="15">
        <f t="shared" si="1"/>
        <v>75000</v>
      </c>
    </row>
    <row r="13" spans="1:9" ht="15" customHeight="1" x14ac:dyDescent="0.25">
      <c r="A13" s="4" t="str">
        <f>Instructions!A92</f>
        <v>Commercial - Other</v>
      </c>
      <c r="B13" s="4">
        <f>Instructions!B92</f>
        <v>50000</v>
      </c>
      <c r="C13" s="4">
        <f t="shared" si="0"/>
        <v>50000</v>
      </c>
      <c r="D13" s="15">
        <f>C13*Instructions!$B$72</f>
        <v>2500</v>
      </c>
      <c r="E13" s="15">
        <f>B13*Instructions!$B$73</f>
        <v>7500</v>
      </c>
      <c r="F13" s="15">
        <f>E13*Instructions!$B$74</f>
        <v>3750</v>
      </c>
      <c r="G13" s="15">
        <f>F13*Instructions!$B$75</f>
        <v>187.5</v>
      </c>
      <c r="H13" s="15">
        <f t="shared" si="1"/>
        <v>150000</v>
      </c>
    </row>
    <row r="14" spans="1:9" ht="15" customHeight="1" x14ac:dyDescent="0.25">
      <c r="A14" s="4" t="str">
        <f>Instructions!A93</f>
        <v>Self Pay / Sliding Fee</v>
      </c>
      <c r="B14" s="4">
        <f>Instructions!B93</f>
        <v>50000</v>
      </c>
      <c r="C14" s="4">
        <f t="shared" si="0"/>
        <v>50000</v>
      </c>
      <c r="D14" s="15">
        <f>C14*Instructions!$B$72</f>
        <v>2500</v>
      </c>
      <c r="E14" s="15">
        <f>B14*Instructions!$B$73</f>
        <v>7500</v>
      </c>
      <c r="F14" s="15">
        <f>E14*Instructions!$B$74</f>
        <v>3750</v>
      </c>
      <c r="G14" s="15">
        <f>F14*Instructions!$B$75</f>
        <v>187.5</v>
      </c>
      <c r="H14" s="15">
        <f t="shared" si="1"/>
        <v>150000</v>
      </c>
    </row>
    <row r="15" spans="1:9" ht="15" customHeight="1" x14ac:dyDescent="0.25">
      <c r="A15" s="8" t="s">
        <v>125</v>
      </c>
      <c r="B15" s="16">
        <f t="shared" ref="B15:H15" si="2">SUM(B7:B14)</f>
        <v>378000</v>
      </c>
      <c r="C15" s="16">
        <f t="shared" si="2"/>
        <v>378000</v>
      </c>
      <c r="D15" s="16">
        <f t="shared" si="2"/>
        <v>18900</v>
      </c>
      <c r="E15" s="16">
        <f t="shared" si="2"/>
        <v>56700</v>
      </c>
      <c r="F15" s="16">
        <f t="shared" si="2"/>
        <v>28350</v>
      </c>
      <c r="G15" s="16">
        <f t="shared" si="2"/>
        <v>1417.5</v>
      </c>
      <c r="H15" s="16">
        <f t="shared" si="2"/>
        <v>1134000</v>
      </c>
    </row>
  </sheetData>
  <mergeCells count="1">
    <mergeCell ref="A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zoomScaleNormal="100" workbookViewId="0"/>
  </sheetViews>
  <sheetFormatPr defaultColWidth="8.7109375" defaultRowHeight="15" x14ac:dyDescent="0.25"/>
  <cols>
    <col min="1" max="1" width="32" bestFit="1" customWidth="1"/>
    <col min="2" max="2" width="21" customWidth="1"/>
    <col min="3" max="3" width="17.140625" bestFit="1" customWidth="1"/>
    <col min="4" max="4" width="10.85546875" bestFit="1" customWidth="1"/>
    <col min="5" max="5" width="12.7109375" bestFit="1" customWidth="1"/>
    <col min="6" max="6" width="15" bestFit="1" customWidth="1"/>
    <col min="7" max="7" width="16.7109375" bestFit="1" customWidth="1"/>
    <col min="8" max="8" width="12.7109375" bestFit="1" customWidth="1"/>
    <col min="9" max="9" width="11.5703125" bestFit="1" customWidth="1"/>
  </cols>
  <sheetData>
    <row r="1" spans="1:10" ht="96.75" customHeight="1" x14ac:dyDescent="0.25">
      <c r="A1" s="59" t="e" vm="1">
        <v>#VALUE!</v>
      </c>
      <c r="B1" s="60" t="s">
        <v>173</v>
      </c>
    </row>
    <row r="3" spans="1:10" ht="15" customHeight="1" x14ac:dyDescent="0.25">
      <c r="A3" s="65" t="s">
        <v>156</v>
      </c>
      <c r="B3" s="65"/>
      <c r="C3" s="65"/>
      <c r="D3" s="65"/>
      <c r="E3" s="65"/>
      <c r="F3" s="65"/>
      <c r="G3" s="65"/>
      <c r="H3" s="65"/>
      <c r="I3" s="65"/>
      <c r="J3" s="65"/>
    </row>
    <row r="5" spans="1:10" ht="27.75" customHeight="1" x14ac:dyDescent="0.25">
      <c r="A5" s="6" t="s">
        <v>138</v>
      </c>
      <c r="B5" s="6" t="s">
        <v>149</v>
      </c>
      <c r="C5" s="6" t="s">
        <v>157</v>
      </c>
      <c r="D5" s="6" t="s">
        <v>158</v>
      </c>
      <c r="E5" s="6" t="s">
        <v>159</v>
      </c>
      <c r="F5" s="6" t="s">
        <v>160</v>
      </c>
      <c r="G5" s="6" t="s">
        <v>161</v>
      </c>
      <c r="H5" s="6" t="s">
        <v>162</v>
      </c>
      <c r="I5" s="6" t="s">
        <v>163</v>
      </c>
    </row>
    <row r="6" spans="1:10" ht="15" customHeight="1" x14ac:dyDescent="0.25">
      <c r="A6" s="4" t="str">
        <f>Instructions!A86</f>
        <v>Medicare</v>
      </c>
      <c r="B6" s="4">
        <f>Instructions!B86</f>
        <v>100000</v>
      </c>
      <c r="C6" s="17">
        <f>'Claim Volume Analysis'!C7/Instructions!$B$76</f>
        <v>2000</v>
      </c>
      <c r="D6" s="17">
        <f>'Claim Volume Analysis'!D7/Instructions!$B$77</f>
        <v>625</v>
      </c>
      <c r="E6" s="17">
        <f>'Claim Volume Analysis'!E7/Instructions!$B$77</f>
        <v>1875</v>
      </c>
      <c r="F6" s="17">
        <f>'Claim Volume Analysis'!F7/Instructions!$B$78</f>
        <v>1250</v>
      </c>
      <c r="G6" s="17">
        <f>'Claim Volume Analysis'!G7/Instructions!$B$77</f>
        <v>46.875</v>
      </c>
      <c r="H6" s="17">
        <f>'Claim Volume Analysis'!H7/Instructions!$B$79</f>
        <v>1500</v>
      </c>
      <c r="I6" s="18">
        <f t="shared" ref="I6:I13" si="0">SUM(C6:H6)</f>
        <v>7296.875</v>
      </c>
    </row>
    <row r="7" spans="1:10" ht="15" customHeight="1" x14ac:dyDescent="0.25">
      <c r="A7" s="4" t="str">
        <f>Instructions!A87</f>
        <v>Medicare Advantage</v>
      </c>
      <c r="B7" s="4">
        <f>Instructions!B87</f>
        <v>50000</v>
      </c>
      <c r="C7" s="17">
        <f>'Claim Volume Analysis'!C8/Instructions!$B$76</f>
        <v>1000</v>
      </c>
      <c r="D7" s="17">
        <f>'Claim Volume Analysis'!D8/Instructions!$B$77</f>
        <v>312.5</v>
      </c>
      <c r="E7" s="17">
        <f>'Claim Volume Analysis'!E8/Instructions!$B$77</f>
        <v>937.5</v>
      </c>
      <c r="F7" s="17">
        <f>'Claim Volume Analysis'!F8/Instructions!$B$78</f>
        <v>625</v>
      </c>
      <c r="G7" s="17">
        <f>'Claim Volume Analysis'!G8/Instructions!$B$77</f>
        <v>23.4375</v>
      </c>
      <c r="H7" s="17">
        <f>'Claim Volume Analysis'!H8/Instructions!$B$79</f>
        <v>750</v>
      </c>
      <c r="I7" s="18">
        <f t="shared" si="0"/>
        <v>3648.4375</v>
      </c>
    </row>
    <row r="8" spans="1:10" ht="15" customHeight="1" x14ac:dyDescent="0.25">
      <c r="A8" s="4" t="str">
        <f>Instructions!A88</f>
        <v>Medicaid - FFS</v>
      </c>
      <c r="B8" s="4">
        <f>Instructions!B88</f>
        <v>40000</v>
      </c>
      <c r="C8" s="17">
        <f>'Claim Volume Analysis'!C9/Instructions!$B$76</f>
        <v>800</v>
      </c>
      <c r="D8" s="17">
        <f>'Claim Volume Analysis'!D9/Instructions!$B$77</f>
        <v>250</v>
      </c>
      <c r="E8" s="17">
        <f>'Claim Volume Analysis'!E9/Instructions!$B$77</f>
        <v>750</v>
      </c>
      <c r="F8" s="17">
        <f>'Claim Volume Analysis'!F9/Instructions!$B$78</f>
        <v>500</v>
      </c>
      <c r="G8" s="17">
        <f>'Claim Volume Analysis'!G9/Instructions!$B$77</f>
        <v>18.75</v>
      </c>
      <c r="H8" s="17">
        <f>'Claim Volume Analysis'!H9/Instructions!$B$79</f>
        <v>600</v>
      </c>
      <c r="I8" s="18">
        <f t="shared" si="0"/>
        <v>2918.75</v>
      </c>
    </row>
    <row r="9" spans="1:10" ht="15" customHeight="1" x14ac:dyDescent="0.25">
      <c r="A9" s="4" t="str">
        <f>Instructions!A89</f>
        <v>Medicaid MCO - Plan A</v>
      </c>
      <c r="B9" s="4">
        <f>Instructions!B89</f>
        <v>30000</v>
      </c>
      <c r="C9" s="17">
        <f>'Claim Volume Analysis'!C10/Instructions!$B$76</f>
        <v>600</v>
      </c>
      <c r="D9" s="17">
        <f>'Claim Volume Analysis'!D10/Instructions!$B$77</f>
        <v>187.5</v>
      </c>
      <c r="E9" s="17">
        <f>'Claim Volume Analysis'!E10/Instructions!$B$77</f>
        <v>562.5</v>
      </c>
      <c r="F9" s="17">
        <f>'Claim Volume Analysis'!F10/Instructions!$B$78</f>
        <v>375</v>
      </c>
      <c r="G9" s="17">
        <f>'Claim Volume Analysis'!G10/Instructions!$B$77</f>
        <v>14.0625</v>
      </c>
      <c r="H9" s="17">
        <f>'Claim Volume Analysis'!H10/Instructions!$B$79</f>
        <v>450</v>
      </c>
      <c r="I9" s="18">
        <f t="shared" si="0"/>
        <v>2189.0625</v>
      </c>
    </row>
    <row r="10" spans="1:10" ht="15" customHeight="1" x14ac:dyDescent="0.25">
      <c r="A10" s="4" t="str">
        <f>Instructions!A90</f>
        <v>Medicaid MCO - Plan B</v>
      </c>
      <c r="B10" s="4">
        <f>Instructions!B90</f>
        <v>33000</v>
      </c>
      <c r="C10" s="17">
        <f>'Claim Volume Analysis'!C11/Instructions!$B$76</f>
        <v>660</v>
      </c>
      <c r="D10" s="17">
        <f>'Claim Volume Analysis'!D11/Instructions!$B$77</f>
        <v>206.25</v>
      </c>
      <c r="E10" s="17">
        <f>'Claim Volume Analysis'!E11/Instructions!$B$77</f>
        <v>618.75</v>
      </c>
      <c r="F10" s="17">
        <f>'Claim Volume Analysis'!F11/Instructions!$B$78</f>
        <v>412.5</v>
      </c>
      <c r="G10" s="17">
        <f>'Claim Volume Analysis'!G11/Instructions!$B$77</f>
        <v>15.46875</v>
      </c>
      <c r="H10" s="17">
        <f>'Claim Volume Analysis'!H11/Instructions!$B$79</f>
        <v>495</v>
      </c>
      <c r="I10" s="18">
        <f t="shared" si="0"/>
        <v>2407.96875</v>
      </c>
    </row>
    <row r="11" spans="1:10" ht="15" customHeight="1" x14ac:dyDescent="0.25">
      <c r="A11" s="4" t="str">
        <f>Instructions!A91</f>
        <v>Commercial - BCBS</v>
      </c>
      <c r="B11" s="4">
        <f>Instructions!B91</f>
        <v>25000</v>
      </c>
      <c r="C11" s="17">
        <f>'Claim Volume Analysis'!C12/Instructions!$B$76</f>
        <v>500</v>
      </c>
      <c r="D11" s="17">
        <f>'Claim Volume Analysis'!D12/Instructions!$B$77</f>
        <v>156.25</v>
      </c>
      <c r="E11" s="17">
        <f>'Claim Volume Analysis'!E12/Instructions!$B$77</f>
        <v>468.75</v>
      </c>
      <c r="F11" s="17">
        <f>'Claim Volume Analysis'!F12/Instructions!$B$78</f>
        <v>312.5</v>
      </c>
      <c r="G11" s="17">
        <f>'Claim Volume Analysis'!G12/Instructions!$B$77</f>
        <v>11.71875</v>
      </c>
      <c r="H11" s="17">
        <f>'Claim Volume Analysis'!H12/Instructions!$B$79</f>
        <v>375</v>
      </c>
      <c r="I11" s="18">
        <f t="shared" si="0"/>
        <v>1824.21875</v>
      </c>
    </row>
    <row r="12" spans="1:10" ht="15" customHeight="1" x14ac:dyDescent="0.25">
      <c r="A12" s="4" t="str">
        <f>Instructions!A92</f>
        <v>Commercial - Other</v>
      </c>
      <c r="B12" s="4">
        <f>Instructions!B92</f>
        <v>50000</v>
      </c>
      <c r="C12" s="17">
        <f>'Claim Volume Analysis'!C13/Instructions!$B$76</f>
        <v>1000</v>
      </c>
      <c r="D12" s="17">
        <f>'Claim Volume Analysis'!D13/Instructions!$B$77</f>
        <v>312.5</v>
      </c>
      <c r="E12" s="17">
        <f>'Claim Volume Analysis'!E13/Instructions!$B$77</f>
        <v>937.5</v>
      </c>
      <c r="F12" s="17">
        <f>'Claim Volume Analysis'!F13/Instructions!$B$78</f>
        <v>625</v>
      </c>
      <c r="G12" s="17">
        <f>'Claim Volume Analysis'!G13/Instructions!$B$77</f>
        <v>23.4375</v>
      </c>
      <c r="H12" s="17">
        <f>'Claim Volume Analysis'!H13/Instructions!$B$79</f>
        <v>750</v>
      </c>
      <c r="I12" s="18">
        <f t="shared" si="0"/>
        <v>3648.4375</v>
      </c>
    </row>
    <row r="13" spans="1:10" ht="15" customHeight="1" x14ac:dyDescent="0.25">
      <c r="A13" s="4" t="str">
        <f>Instructions!A93</f>
        <v>Self Pay / Sliding Fee</v>
      </c>
      <c r="B13" s="4">
        <f>Instructions!B93</f>
        <v>50000</v>
      </c>
      <c r="C13" s="17">
        <f>'Claim Volume Analysis'!C14/Instructions!$B$76</f>
        <v>1000</v>
      </c>
      <c r="D13" s="17">
        <f>'Claim Volume Analysis'!D14/Instructions!$B$77</f>
        <v>312.5</v>
      </c>
      <c r="E13" s="17">
        <f>'Claim Volume Analysis'!E14/Instructions!$B$77</f>
        <v>937.5</v>
      </c>
      <c r="F13" s="17">
        <f>'Claim Volume Analysis'!F14/Instructions!$B$78</f>
        <v>625</v>
      </c>
      <c r="G13" s="17">
        <f>'Claim Volume Analysis'!G14/Instructions!$B$77</f>
        <v>23.4375</v>
      </c>
      <c r="H13" s="17">
        <f>'Claim Volume Analysis'!H14/Instructions!$B$79</f>
        <v>750</v>
      </c>
      <c r="I13" s="18">
        <f t="shared" si="0"/>
        <v>3648.4375</v>
      </c>
    </row>
    <row r="14" spans="1:10" ht="15" customHeight="1" x14ac:dyDescent="0.25">
      <c r="A14" s="8" t="s">
        <v>164</v>
      </c>
      <c r="B14" s="19">
        <f t="shared" ref="B14:I14" si="1">SUM(B6:B13)</f>
        <v>378000</v>
      </c>
      <c r="C14" s="19">
        <f t="shared" si="1"/>
        <v>7560</v>
      </c>
      <c r="D14" s="19">
        <f t="shared" si="1"/>
        <v>2362.5</v>
      </c>
      <c r="E14" s="19">
        <f t="shared" si="1"/>
        <v>7087.5</v>
      </c>
      <c r="F14" s="19">
        <f t="shared" si="1"/>
        <v>4725</v>
      </c>
      <c r="G14" s="19">
        <f t="shared" si="1"/>
        <v>177.1875</v>
      </c>
      <c r="H14" s="19">
        <f t="shared" si="1"/>
        <v>5670</v>
      </c>
      <c r="I14" s="19">
        <f t="shared" si="1"/>
        <v>27582.1875</v>
      </c>
    </row>
    <row r="16" spans="1:10" ht="15" customHeight="1" x14ac:dyDescent="0.25">
      <c r="A16" s="20" t="s">
        <v>165</v>
      </c>
    </row>
    <row r="17" spans="1:2" ht="15" customHeight="1" x14ac:dyDescent="0.25">
      <c r="A17" s="2" t="s">
        <v>166</v>
      </c>
      <c r="B17" s="21">
        <f>I14/1775</f>
        <v>15.539260563380282</v>
      </c>
    </row>
  </sheetData>
  <mergeCells count="1">
    <mergeCell ref="A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zoomScaleNormal="100" workbookViewId="0">
      <selection activeCell="M19" sqref="M19"/>
    </sheetView>
  </sheetViews>
  <sheetFormatPr defaultColWidth="8.7109375" defaultRowHeight="15" x14ac:dyDescent="0.25"/>
  <cols>
    <col min="1" max="1" width="25.42578125" customWidth="1"/>
    <col min="2" max="2" width="21" customWidth="1"/>
    <col min="3" max="3" width="19" bestFit="1" customWidth="1"/>
    <col min="4" max="4" width="19.7109375" bestFit="1" customWidth="1"/>
    <col min="5" max="7" width="17.5703125" bestFit="1" customWidth="1"/>
  </cols>
  <sheetData>
    <row r="1" spans="1:8" ht="72" customHeight="1" x14ac:dyDescent="0.25">
      <c r="A1" s="59" t="e" vm="1">
        <v>#VALUE!</v>
      </c>
      <c r="B1" s="60" t="s">
        <v>173</v>
      </c>
    </row>
    <row r="3" spans="1:8" ht="15" customHeight="1" x14ac:dyDescent="0.25">
      <c r="A3" s="65" t="s">
        <v>167</v>
      </c>
      <c r="B3" s="65"/>
      <c r="C3" s="65"/>
      <c r="D3" s="65"/>
      <c r="E3" s="65"/>
      <c r="F3" s="65"/>
      <c r="G3" s="65"/>
      <c r="H3" s="65"/>
    </row>
    <row r="5" spans="1:8" ht="27.75" customHeight="1" x14ac:dyDescent="0.25">
      <c r="A5" s="6" t="s">
        <v>138</v>
      </c>
      <c r="B5" s="6" t="s">
        <v>103</v>
      </c>
      <c r="C5" s="6" t="s">
        <v>118</v>
      </c>
      <c r="D5" s="6" t="s">
        <v>168</v>
      </c>
      <c r="E5" s="6" t="s">
        <v>141</v>
      </c>
      <c r="F5" s="6" t="s">
        <v>142</v>
      </c>
      <c r="G5" s="6" t="s">
        <v>143</v>
      </c>
    </row>
    <row r="6" spans="1:8" ht="15" customHeight="1" x14ac:dyDescent="0.25">
      <c r="A6" s="4" t="str">
        <f>Instructions!A86</f>
        <v>Medicare</v>
      </c>
      <c r="B6" s="4">
        <f>Instructions!B86</f>
        <v>100000</v>
      </c>
      <c r="C6" s="22">
        <f>Instructions!C86</f>
        <v>10000000</v>
      </c>
      <c r="D6" s="22">
        <f>Instructions!B86*Instructions!D86</f>
        <v>15000000</v>
      </c>
      <c r="E6" s="22">
        <f t="shared" ref="E6:E13" si="0">D6*0.95</f>
        <v>14250000</v>
      </c>
      <c r="F6" s="22">
        <f t="shared" ref="F6:F13" si="1">D6*0.9</f>
        <v>13500000</v>
      </c>
      <c r="G6" s="22">
        <f t="shared" ref="G6:G13" si="2">D6*0.85</f>
        <v>12750000</v>
      </c>
    </row>
    <row r="7" spans="1:8" ht="15" customHeight="1" x14ac:dyDescent="0.25">
      <c r="A7" s="4" t="str">
        <f>Instructions!A87</f>
        <v>Medicare Advantage</v>
      </c>
      <c r="B7" s="4">
        <f>Instructions!B87</f>
        <v>50000</v>
      </c>
      <c r="C7" s="22">
        <f>Instructions!C87</f>
        <v>5000000</v>
      </c>
      <c r="D7" s="22">
        <f>Instructions!B87*Instructions!D87</f>
        <v>7500000</v>
      </c>
      <c r="E7" s="22">
        <f t="shared" si="0"/>
        <v>7125000</v>
      </c>
      <c r="F7" s="22">
        <f t="shared" si="1"/>
        <v>6750000</v>
      </c>
      <c r="G7" s="22">
        <f t="shared" si="2"/>
        <v>6375000</v>
      </c>
    </row>
    <row r="8" spans="1:8" ht="15" customHeight="1" x14ac:dyDescent="0.25">
      <c r="A8" s="4" t="str">
        <f>Instructions!A88</f>
        <v>Medicaid - FFS</v>
      </c>
      <c r="B8" s="4">
        <f>Instructions!B88</f>
        <v>40000</v>
      </c>
      <c r="C8" s="22">
        <f>Instructions!C88</f>
        <v>4500000</v>
      </c>
      <c r="D8" s="22">
        <f>Instructions!B88*Instructions!D88</f>
        <v>7200000</v>
      </c>
      <c r="E8" s="22">
        <f t="shared" si="0"/>
        <v>6840000</v>
      </c>
      <c r="F8" s="22">
        <f t="shared" si="1"/>
        <v>6480000</v>
      </c>
      <c r="G8" s="22">
        <f t="shared" si="2"/>
        <v>6120000</v>
      </c>
    </row>
    <row r="9" spans="1:8" ht="15" customHeight="1" x14ac:dyDescent="0.25">
      <c r="A9" s="4" t="str">
        <f>Instructions!A89</f>
        <v>Medicaid MCO - Plan A</v>
      </c>
      <c r="B9" s="4">
        <f>Instructions!B89</f>
        <v>30000</v>
      </c>
      <c r="C9" s="22">
        <f>Instructions!C89</f>
        <v>200000</v>
      </c>
      <c r="D9" s="22">
        <f>Instructions!B89*Instructions!D89</f>
        <v>2790000</v>
      </c>
      <c r="E9" s="22">
        <f t="shared" si="0"/>
        <v>2650500</v>
      </c>
      <c r="F9" s="22">
        <f t="shared" si="1"/>
        <v>2511000</v>
      </c>
      <c r="G9" s="22">
        <f t="shared" si="2"/>
        <v>2371500</v>
      </c>
    </row>
    <row r="10" spans="1:8" ht="15" customHeight="1" x14ac:dyDescent="0.25">
      <c r="A10" s="4" t="str">
        <f>Instructions!A90</f>
        <v>Medicaid MCO - Plan B</v>
      </c>
      <c r="B10" s="4">
        <f>Instructions!B90</f>
        <v>33000</v>
      </c>
      <c r="C10" s="22">
        <f>Instructions!C90</f>
        <v>2000000</v>
      </c>
      <c r="D10" s="22">
        <f>Instructions!B90*Instructions!D90</f>
        <v>2970000</v>
      </c>
      <c r="E10" s="22">
        <f t="shared" si="0"/>
        <v>2821500</v>
      </c>
      <c r="F10" s="22">
        <f t="shared" si="1"/>
        <v>2673000</v>
      </c>
      <c r="G10" s="22">
        <f t="shared" si="2"/>
        <v>2524500</v>
      </c>
    </row>
    <row r="11" spans="1:8" ht="15" customHeight="1" x14ac:dyDescent="0.25">
      <c r="A11" s="4" t="str">
        <f>Instructions!A91</f>
        <v>Commercial - BCBS</v>
      </c>
      <c r="B11" s="4">
        <f>Instructions!B91</f>
        <v>25000</v>
      </c>
      <c r="C11" s="22">
        <f>Instructions!C91</f>
        <v>500000</v>
      </c>
      <c r="D11" s="22">
        <f>Instructions!B91*Instructions!D91</f>
        <v>825000</v>
      </c>
      <c r="E11" s="22">
        <f t="shared" si="0"/>
        <v>783750</v>
      </c>
      <c r="F11" s="22">
        <f t="shared" si="1"/>
        <v>742500</v>
      </c>
      <c r="G11" s="22">
        <f t="shared" si="2"/>
        <v>701250</v>
      </c>
    </row>
    <row r="12" spans="1:8" ht="15" customHeight="1" x14ac:dyDescent="0.25">
      <c r="A12" s="4" t="str">
        <f>Instructions!A92</f>
        <v>Commercial - Other</v>
      </c>
      <c r="B12" s="4">
        <f>Instructions!B92</f>
        <v>50000</v>
      </c>
      <c r="C12" s="22">
        <f>Instructions!C92</f>
        <v>1500000</v>
      </c>
      <c r="D12" s="22">
        <f>Instructions!B92*Instructions!D92</f>
        <v>2250000</v>
      </c>
      <c r="E12" s="22">
        <f t="shared" si="0"/>
        <v>2137500</v>
      </c>
      <c r="F12" s="22">
        <f t="shared" si="1"/>
        <v>2025000</v>
      </c>
      <c r="G12" s="22">
        <f t="shared" si="2"/>
        <v>1912500</v>
      </c>
    </row>
    <row r="13" spans="1:8" ht="15" customHeight="1" x14ac:dyDescent="0.25">
      <c r="A13" s="4" t="str">
        <f>Instructions!A93</f>
        <v>Self Pay / Sliding Fee</v>
      </c>
      <c r="B13" s="4">
        <f>Instructions!B93</f>
        <v>50000</v>
      </c>
      <c r="C13" s="22">
        <f>Instructions!C93</f>
        <v>1000000</v>
      </c>
      <c r="D13" s="22">
        <f>Instructions!B93*Instructions!D93</f>
        <v>1500000</v>
      </c>
      <c r="E13" s="22">
        <f t="shared" si="0"/>
        <v>1425000</v>
      </c>
      <c r="F13" s="22">
        <f t="shared" si="1"/>
        <v>1350000</v>
      </c>
      <c r="G13" s="22">
        <f t="shared" si="2"/>
        <v>1275000</v>
      </c>
    </row>
    <row r="14" spans="1:8" ht="15" customHeight="1" x14ac:dyDescent="0.25">
      <c r="A14" s="8" t="s">
        <v>125</v>
      </c>
      <c r="B14" s="8">
        <f t="shared" ref="B14:G14" si="3">SUM(B6:B13)</f>
        <v>378000</v>
      </c>
      <c r="C14" s="23">
        <f t="shared" si="3"/>
        <v>24700000</v>
      </c>
      <c r="D14" s="23">
        <f t="shared" si="3"/>
        <v>40035000</v>
      </c>
      <c r="E14" s="23">
        <f t="shared" si="3"/>
        <v>38033250</v>
      </c>
      <c r="F14" s="23">
        <f t="shared" si="3"/>
        <v>36031500</v>
      </c>
      <c r="G14" s="23">
        <f t="shared" si="3"/>
        <v>34029750</v>
      </c>
    </row>
    <row r="17" spans="1:3" ht="15" customHeight="1" x14ac:dyDescent="0.25">
      <c r="A17" s="20" t="s">
        <v>169</v>
      </c>
    </row>
    <row r="18" spans="1:3" ht="15" customHeight="1" x14ac:dyDescent="0.25">
      <c r="A18" t="s">
        <v>170</v>
      </c>
      <c r="B18" s="24">
        <f>C14</f>
        <v>24700000</v>
      </c>
    </row>
    <row r="19" spans="1:3" ht="15" customHeight="1" x14ac:dyDescent="0.25">
      <c r="A19" t="s">
        <v>171</v>
      </c>
      <c r="B19" s="24">
        <f>E14</f>
        <v>38033250</v>
      </c>
      <c r="C19" s="25">
        <f>E14-C14</f>
        <v>13333250</v>
      </c>
    </row>
    <row r="20" spans="1:3" ht="15" customHeight="1" x14ac:dyDescent="0.25">
      <c r="A20" t="s">
        <v>172</v>
      </c>
      <c r="B20" s="24">
        <f>F14</f>
        <v>36031500</v>
      </c>
      <c r="C20" s="25">
        <f>F14-C14</f>
        <v>11331500</v>
      </c>
    </row>
  </sheetData>
  <mergeCells count="1">
    <mergeCell ref="A3:H3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916C309EE9B43A7CFDD302ED5FB4D" ma:contentTypeVersion="12" ma:contentTypeDescription="Create a new document." ma:contentTypeScope="" ma:versionID="b88ef1d1a677dca7bb54c28ca8439fd3">
  <xsd:schema xmlns:xsd="http://www.w3.org/2001/XMLSchema" xmlns:xs="http://www.w3.org/2001/XMLSchema" xmlns:p="http://schemas.microsoft.com/office/2006/metadata/properties" xmlns:ns2="4ac07d0f-1650-4103-98c7-2c66a885330d" xmlns:ns3="f4993e27-d5da-4634-b6ff-15648b3f7dcf" targetNamespace="http://schemas.microsoft.com/office/2006/metadata/properties" ma:root="true" ma:fieldsID="facb6c753282f5246fd6ce7cd924d844" ns2:_="" ns3:_="">
    <xsd:import namespace="4ac07d0f-1650-4103-98c7-2c66a885330d"/>
    <xsd:import namespace="f4993e27-d5da-4634-b6ff-15648b3f7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07d0f-1650-4103-98c7-2c66a8853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93e27-d5da-4634-b6ff-15648b3f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243840-05AC-4AB9-87A0-61BD753695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00C1EC-F153-4F0B-AF24-B03AAF976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07d0f-1650-4103-98c7-2c66a885330d"/>
    <ds:schemaRef ds:uri="f4993e27-d5da-4634-b6ff-15648b3f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7CE507-E5F7-45A1-AECE-921478AB1D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% Effectiveness Analysis</vt:lpstr>
      <vt:lpstr>FCL Summary</vt:lpstr>
      <vt:lpstr>Claim Volume Analysis</vt:lpstr>
      <vt:lpstr>FTE Requirements</vt:lpstr>
      <vt:lpstr>Revenue Opportunity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Jamie Brown</cp:lastModifiedBy>
  <cp:revision>0</cp:revision>
  <cp:lastPrinted>2025-12-19T15:07:45Z</cp:lastPrinted>
  <dcterms:created xsi:type="dcterms:W3CDTF">2025-12-15T19:02:51Z</dcterms:created>
  <dcterms:modified xsi:type="dcterms:W3CDTF">2025-12-19T15:42:37Z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0x010100AE9916C309EE9B43A7CFDD302ED5FB4D</vt:lpwstr>
  </property>
</Properties>
</file>